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明细表 (2)" sheetId="1" r:id="rId1"/>
    <sheet name="机器设备明细表，3亿以上" sheetId="2" state="hidden" r:id="rId2"/>
  </sheets>
  <definedNames>
    <definedName name="_xlnm.Print_Area" localSheetId="1">'机器设备明细表，3亿以上'!$A$1:$P$64</definedName>
    <definedName name="_xlnm.Print_Area" localSheetId="0">'明细表 (2)'!$A$1:$S$141</definedName>
    <definedName name="_xlnm.Print_Titles" localSheetId="1">'机器设备明细表，3亿以上'!$1:$5</definedName>
    <definedName name="_xlnm.Print_Titles" localSheetId="0">'明细表 (2)'!$1:$5</definedName>
  </definedNames>
  <calcPr fullCalcOnLoad="1"/>
</workbook>
</file>

<file path=xl/comments2.xml><?xml version="1.0" encoding="utf-8"?>
<comments xmlns="http://schemas.openxmlformats.org/spreadsheetml/2006/main">
  <authors>
    <author>作者</author>
    <author>Administrator</author>
  </authors>
  <commentList>
    <comment ref="G4" authorId="0">
      <text>
        <r>
          <rPr>
            <sz val="9"/>
            <rFont val="宋体"/>
            <family val="0"/>
          </rPr>
          <t>日期的格式要求:
例:2003年2月3日,应输入2003-2-3,如无法确定具体月或日,应默认为是1月或1日输入</t>
        </r>
      </text>
    </comment>
    <comment ref="U4" authorId="0">
      <text>
        <r>
          <rPr>
            <sz val="9"/>
            <rFont val="宋体"/>
            <family val="0"/>
          </rPr>
          <t>作者:
市场询价、机电手册、价格指数</t>
        </r>
      </text>
    </comment>
    <comment ref="AH4" authorId="0">
      <text>
        <r>
          <rPr>
            <sz val="9"/>
            <rFont val="宋体"/>
            <family val="0"/>
          </rPr>
          <t>作者:
根据评估目的和具体情况，确定重置成本是含税价还是不含税价。</t>
        </r>
      </text>
    </comment>
    <comment ref="U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7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1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1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1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1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1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15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1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17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1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1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2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2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2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2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2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25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2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3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3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3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3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35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3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37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3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3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4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4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4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4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4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45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4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47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4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4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5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5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5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53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5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55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56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57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5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5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6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61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62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27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28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29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  <comment ref="U30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依据？</t>
        </r>
      </text>
    </comment>
  </commentList>
</comments>
</file>

<file path=xl/sharedStrings.xml><?xml version="1.0" encoding="utf-8"?>
<sst xmlns="http://schemas.openxmlformats.org/spreadsheetml/2006/main" count="880" uniqueCount="504">
  <si>
    <t>固定资产-机器设备评估明细表</t>
  </si>
  <si>
    <t>评估基准日：2020年6月8日</t>
  </si>
  <si>
    <t>被评估单位：潍坊亚星大一橡塑有限公司</t>
  </si>
  <si>
    <t xml:space="preserve">金额单位：人民币元 </t>
  </si>
  <si>
    <t>序号</t>
  </si>
  <si>
    <t>设备编号</t>
  </si>
  <si>
    <t>设备名称</t>
  </si>
  <si>
    <t>规格型号</t>
  </si>
  <si>
    <t>生产厂家</t>
  </si>
  <si>
    <t>计量单位</t>
  </si>
  <si>
    <t>数量</t>
  </si>
  <si>
    <t>购置日期</t>
  </si>
  <si>
    <t>启用日期</t>
  </si>
  <si>
    <t>账面价值</t>
  </si>
  <si>
    <t>评估价值</t>
  </si>
  <si>
    <t>增值率%</t>
  </si>
  <si>
    <t>招标价格</t>
  </si>
  <si>
    <t>备注</t>
  </si>
  <si>
    <t>原值</t>
  </si>
  <si>
    <t>净值</t>
  </si>
  <si>
    <t>成新率   %</t>
  </si>
  <si>
    <t>变现折扣率</t>
  </si>
  <si>
    <t>清算价值</t>
  </si>
  <si>
    <t>00188</t>
  </si>
  <si>
    <t xml:space="preserve">密炼机 </t>
  </si>
  <si>
    <t>XMY-90</t>
  </si>
  <si>
    <t>四川亚西橡塑机器有限公司</t>
  </si>
  <si>
    <t>台</t>
  </si>
  <si>
    <t>南东密炼线</t>
  </si>
  <si>
    <t>00139</t>
  </si>
  <si>
    <t>交流控制柜</t>
  </si>
  <si>
    <t>XM-90L</t>
  </si>
  <si>
    <t>00006</t>
  </si>
  <si>
    <t>双锥蜗杆挤出压片机</t>
  </si>
  <si>
    <t>XJYSZ-ψ210×ψ560×1000</t>
  </si>
  <si>
    <t>大连诚信橡塑机械有限公司</t>
  </si>
  <si>
    <t>00032</t>
  </si>
  <si>
    <t>配挤出压片机用提升机</t>
  </si>
  <si>
    <t>挤出压片机附机</t>
  </si>
  <si>
    <t>00029</t>
  </si>
  <si>
    <t>冷却机组</t>
  </si>
  <si>
    <t>8辊</t>
  </si>
  <si>
    <t>上海铁岭橡塑机械有限公司</t>
  </si>
  <si>
    <t>00054</t>
  </si>
  <si>
    <t>压片挤出机用除尘系统 南东</t>
  </si>
  <si>
    <t>潍坊吉云环保设备</t>
  </si>
  <si>
    <t>小计</t>
  </si>
  <si>
    <t>00189</t>
  </si>
  <si>
    <t>南西密炼线</t>
  </si>
  <si>
    <t>00167</t>
  </si>
  <si>
    <t>挤出压片机</t>
  </si>
  <si>
    <t>XJYSZ-210-568</t>
  </si>
  <si>
    <t>00028</t>
  </si>
  <si>
    <t>00027</t>
  </si>
  <si>
    <t>加压式捏炼机（钻孔冷却）</t>
  </si>
  <si>
    <t>X（S）N-110/30</t>
  </si>
  <si>
    <t>A线</t>
  </si>
  <si>
    <t>00073</t>
  </si>
  <si>
    <t>混炼室</t>
  </si>
  <si>
    <t>捏炼机配件</t>
  </si>
  <si>
    <t>大连诚信橡塑机械公司</t>
  </si>
  <si>
    <t>00070</t>
  </si>
  <si>
    <t>可编程控制器</t>
  </si>
  <si>
    <t>FW2N-64MR-001</t>
  </si>
  <si>
    <t>00171</t>
  </si>
  <si>
    <t>提升机</t>
  </si>
  <si>
    <t>TSJ-110</t>
  </si>
  <si>
    <t>00140</t>
  </si>
  <si>
    <t>开炼机</t>
  </si>
  <si>
    <t>XK-610</t>
  </si>
  <si>
    <t>00157</t>
  </si>
  <si>
    <t>自动翻胶机装置</t>
  </si>
  <si>
    <t>直径610</t>
  </si>
  <si>
    <t>00093</t>
  </si>
  <si>
    <t>滤胶机</t>
  </si>
  <si>
    <t>直径200</t>
  </si>
  <si>
    <t>沈阳橡胶机械厂</t>
  </si>
  <si>
    <t>00010</t>
  </si>
  <si>
    <t>橡胶二辊压延机</t>
  </si>
  <si>
    <t>360*1120</t>
  </si>
  <si>
    <t>大连旭利机械公司</t>
  </si>
  <si>
    <t>00165</t>
  </si>
  <si>
    <t>八辊冷却机组</t>
  </si>
  <si>
    <t>八辊</t>
  </si>
  <si>
    <t>00175</t>
  </si>
  <si>
    <t>全自动摆胶</t>
  </si>
  <si>
    <t>00077</t>
  </si>
  <si>
    <t>电子平台称</t>
  </si>
  <si>
    <t>梅特勒</t>
  </si>
  <si>
    <t>00024</t>
  </si>
  <si>
    <t>风机  A</t>
  </si>
  <si>
    <t>T4-726A</t>
  </si>
  <si>
    <t>00144</t>
  </si>
  <si>
    <t>吸尘罩 A</t>
  </si>
  <si>
    <t>Y4-72-4.5A</t>
  </si>
  <si>
    <t>潍坊吉云环保设备有限公司</t>
  </si>
  <si>
    <t>00145</t>
  </si>
  <si>
    <t>Y4-72-4.6A</t>
  </si>
  <si>
    <t>00146</t>
  </si>
  <si>
    <t>Y4-72-4.7A</t>
  </si>
  <si>
    <t>00156</t>
  </si>
  <si>
    <t>Y4-72-4.17A</t>
  </si>
  <si>
    <t>00190</t>
  </si>
  <si>
    <t>除尘管道 A</t>
  </si>
  <si>
    <t>潍坊诚而诺环保公司</t>
  </si>
  <si>
    <t>00053</t>
  </si>
  <si>
    <t>捏练机用除尘系统 A</t>
  </si>
  <si>
    <t>00199</t>
  </si>
  <si>
    <t>液压式捏炼机</t>
  </si>
  <si>
    <t>XN-110*30</t>
  </si>
  <si>
    <t>B线</t>
  </si>
  <si>
    <t>00143</t>
  </si>
  <si>
    <t>00030</t>
  </si>
  <si>
    <t>炼胶机</t>
  </si>
  <si>
    <t>XK-660</t>
  </si>
  <si>
    <t>青岛双星橡塑机械有限公司</t>
  </si>
  <si>
    <t>00158</t>
  </si>
  <si>
    <t>00061</t>
  </si>
  <si>
    <t>三辊压延机</t>
  </si>
  <si>
    <t>XY-3F360*1120</t>
  </si>
  <si>
    <t>无锡双象橡塑</t>
  </si>
  <si>
    <t>00060</t>
  </si>
  <si>
    <t>六辊冷却机</t>
  </si>
  <si>
    <t>XY-3F1120</t>
  </si>
  <si>
    <t>00137</t>
  </si>
  <si>
    <t>除尘器 B</t>
  </si>
  <si>
    <t>DMC-48型</t>
  </si>
  <si>
    <t>00147</t>
  </si>
  <si>
    <t>吸尘罩 B</t>
  </si>
  <si>
    <t>Y4-72-4.8A</t>
  </si>
  <si>
    <t>00148</t>
  </si>
  <si>
    <t xml:space="preserve">吸尘罩 B </t>
  </si>
  <si>
    <t>Y4-72-4.9A</t>
  </si>
  <si>
    <t>00149</t>
  </si>
  <si>
    <t>Y4-72-4.10A</t>
  </si>
  <si>
    <t>00026</t>
  </si>
  <si>
    <t>加压式捏炼机</t>
  </si>
  <si>
    <t>C线</t>
  </si>
  <si>
    <t>00164</t>
  </si>
  <si>
    <t>捏炼室改造</t>
  </si>
  <si>
    <t>110L</t>
  </si>
  <si>
    <t>00062</t>
  </si>
  <si>
    <t>00005</t>
  </si>
  <si>
    <t>配开炼机用提升机</t>
  </si>
  <si>
    <t>660附机</t>
  </si>
  <si>
    <t>00168</t>
  </si>
  <si>
    <t>00196</t>
  </si>
  <si>
    <t>二辊压延机</t>
  </si>
  <si>
    <t>00170</t>
  </si>
  <si>
    <t>十辊冷却机组</t>
  </si>
  <si>
    <t>十辊</t>
  </si>
  <si>
    <t>00078</t>
  </si>
  <si>
    <t>00055</t>
  </si>
  <si>
    <t>移动除尘设备  C</t>
  </si>
  <si>
    <t>00138</t>
  </si>
  <si>
    <t>除尘器 C</t>
  </si>
  <si>
    <t>00150</t>
  </si>
  <si>
    <t>吸尘罩 C</t>
  </si>
  <si>
    <t>Y4-72-4.11A</t>
  </si>
  <si>
    <t>00151</t>
  </si>
  <si>
    <t>Y4-72-4.12A</t>
  </si>
  <si>
    <t>00152</t>
  </si>
  <si>
    <t>Y4-72-4.13A</t>
  </si>
  <si>
    <t>00191</t>
  </si>
  <si>
    <t>除尘设备 C</t>
  </si>
  <si>
    <t>00174</t>
  </si>
  <si>
    <t>X（S)N-110*30</t>
  </si>
  <si>
    <t>D线</t>
  </si>
  <si>
    <t>00069</t>
  </si>
  <si>
    <t>00141</t>
  </si>
  <si>
    <t>00075</t>
  </si>
  <si>
    <t>开炼机自动翻胶设备</t>
  </si>
  <si>
    <t>青岛双星橡塑机械公司</t>
  </si>
  <si>
    <t>00177</t>
  </si>
  <si>
    <t>XJL-250</t>
  </si>
  <si>
    <t>内蒙古宏立达橡塑机械有限公司</t>
  </si>
  <si>
    <t>00166</t>
  </si>
  <si>
    <t>二辊橡胶压延机</t>
  </si>
  <si>
    <t>XY-360×900</t>
  </si>
  <si>
    <t>00136</t>
  </si>
  <si>
    <t>除尘器 D</t>
  </si>
  <si>
    <t>00153</t>
  </si>
  <si>
    <t>吸尘罩 D</t>
  </si>
  <si>
    <t>Y4-72-4.14A</t>
  </si>
  <si>
    <t>00154</t>
  </si>
  <si>
    <t>Y4-72-4.15A</t>
  </si>
  <si>
    <t>00155</t>
  </si>
  <si>
    <t>Y4-72-4.16A</t>
  </si>
  <si>
    <t>00041</t>
  </si>
  <si>
    <t>小料称重配料机</t>
  </si>
  <si>
    <t>AB型</t>
  </si>
  <si>
    <t>辅助设备</t>
  </si>
  <si>
    <t>00042</t>
  </si>
  <si>
    <t>00052</t>
  </si>
  <si>
    <t>电动输送设备</t>
  </si>
  <si>
    <t>00043</t>
  </si>
  <si>
    <t>输送架</t>
  </si>
  <si>
    <t>临朐</t>
  </si>
  <si>
    <t>00044</t>
  </si>
  <si>
    <t>金属探测仪</t>
  </si>
  <si>
    <t>AT-1600</t>
  </si>
  <si>
    <t>南通通州神探商检公司</t>
  </si>
  <si>
    <t>00057</t>
  </si>
  <si>
    <t>切胶机</t>
  </si>
  <si>
    <t>0.4mpa</t>
  </si>
  <si>
    <t>青岛鹏晓机电科技有限公司</t>
  </si>
  <si>
    <t>00193</t>
  </si>
  <si>
    <t>螺杆空压机</t>
  </si>
  <si>
    <t>00159</t>
  </si>
  <si>
    <t>叉车</t>
  </si>
  <si>
    <t>CPC20HB</t>
  </si>
  <si>
    <t>杭叉集团</t>
  </si>
  <si>
    <t>00087</t>
  </si>
  <si>
    <t>宝丽</t>
  </si>
  <si>
    <t>凯傲宝利叉车</t>
  </si>
  <si>
    <t>00067</t>
  </si>
  <si>
    <t>合力叉车</t>
  </si>
  <si>
    <t>CPC30</t>
  </si>
  <si>
    <t>杭州合力叉车</t>
  </si>
  <si>
    <t>00065</t>
  </si>
  <si>
    <t>油桶堆高车</t>
  </si>
  <si>
    <t>00086</t>
  </si>
  <si>
    <t>00180</t>
  </si>
  <si>
    <t>配油叉车</t>
  </si>
  <si>
    <t>00181</t>
  </si>
  <si>
    <t>00007</t>
  </si>
  <si>
    <t>无填料喷雾冷却塔</t>
  </si>
  <si>
    <t>WGPL-500m3/n</t>
  </si>
  <si>
    <t>安丘市仁诚玻璃钢有限公司</t>
  </si>
  <si>
    <t>00104</t>
  </si>
  <si>
    <t>潜水泵</t>
  </si>
  <si>
    <t>150QW200-22-22</t>
  </si>
  <si>
    <t>山东同汇泵业有限公司</t>
  </si>
  <si>
    <t>00105</t>
  </si>
  <si>
    <t>00106</t>
  </si>
  <si>
    <t>水泵</t>
  </si>
  <si>
    <t>IS150-125-315A</t>
  </si>
  <si>
    <t>00107</t>
  </si>
  <si>
    <t>00176</t>
  </si>
  <si>
    <t>6SH-6</t>
  </si>
  <si>
    <t>淄博市博山源泉水泵</t>
  </si>
  <si>
    <t>00109</t>
  </si>
  <si>
    <t>单梁起重机</t>
  </si>
  <si>
    <t>LD型10T/12.5M</t>
  </si>
  <si>
    <t>山东亚泰重型机械有限公司</t>
  </si>
  <si>
    <t>00110</t>
  </si>
  <si>
    <t>电动葫芦</t>
  </si>
  <si>
    <t>CD型3T/12M</t>
  </si>
  <si>
    <t>新乡市豫新起重机械有限公司</t>
  </si>
  <si>
    <t>00025</t>
  </si>
  <si>
    <t>干式变压器</t>
  </si>
  <si>
    <t>SCB10-2000</t>
  </si>
  <si>
    <t>五州明珠股份有限公司潍坊浩特电气分公司</t>
  </si>
  <si>
    <t>配电室</t>
  </si>
  <si>
    <t>00091</t>
  </si>
  <si>
    <t>电力变压器</t>
  </si>
  <si>
    <t>S9-2000/10/0.4K</t>
  </si>
  <si>
    <t>00014</t>
  </si>
  <si>
    <t>低压开关柜</t>
  </si>
  <si>
    <t>MNS</t>
  </si>
  <si>
    <t>上海华东电器集团</t>
  </si>
  <si>
    <t>00015</t>
  </si>
  <si>
    <t>00016</t>
  </si>
  <si>
    <t>00017</t>
  </si>
  <si>
    <t>00018</t>
  </si>
  <si>
    <t>00019</t>
  </si>
  <si>
    <t>00020</t>
  </si>
  <si>
    <t>00021</t>
  </si>
  <si>
    <t>00022</t>
  </si>
  <si>
    <t>00088</t>
  </si>
  <si>
    <t>抽屉式开关柜</t>
  </si>
  <si>
    <t>PGL3</t>
  </si>
  <si>
    <t>00089</t>
  </si>
  <si>
    <t>00090</t>
  </si>
  <si>
    <t>00169</t>
  </si>
  <si>
    <t>配电箱</t>
  </si>
  <si>
    <t>00094</t>
  </si>
  <si>
    <t>PGL2</t>
  </si>
  <si>
    <t>00095</t>
  </si>
  <si>
    <t>XL-21</t>
  </si>
  <si>
    <t>00001</t>
  </si>
  <si>
    <t>老化试验箱</t>
  </si>
  <si>
    <t>401A型</t>
  </si>
  <si>
    <t>上海登杰机器设备公司</t>
  </si>
  <si>
    <t>化验室</t>
  </si>
  <si>
    <t>00101</t>
  </si>
  <si>
    <t>401B-A</t>
  </si>
  <si>
    <t>上海登杰机械有限公司</t>
  </si>
  <si>
    <t>00197</t>
  </si>
  <si>
    <t>401A-200</t>
  </si>
  <si>
    <t>南通宏达实验仪器</t>
  </si>
  <si>
    <t>00198</t>
  </si>
  <si>
    <t>401A-300</t>
  </si>
  <si>
    <t>00037</t>
  </si>
  <si>
    <t>空气弹氧弹老化试验箱</t>
  </si>
  <si>
    <t>K-WLKY</t>
  </si>
  <si>
    <t>苏州凯特尔仪器公司</t>
  </si>
  <si>
    <t>00009</t>
  </si>
  <si>
    <t>无转子硫化仪</t>
  </si>
  <si>
    <t>RH-7028</t>
  </si>
  <si>
    <t>扬州韧恒机械厂</t>
  </si>
  <si>
    <t>00036</t>
  </si>
  <si>
    <t>C2000E</t>
  </si>
  <si>
    <t>北京友深电子仪器</t>
  </si>
  <si>
    <t>00111</t>
  </si>
  <si>
    <t>电子拉力机</t>
  </si>
  <si>
    <t>T2000E</t>
  </si>
  <si>
    <t>北京友深电子仪器有限公司</t>
  </si>
  <si>
    <t>00192</t>
  </si>
  <si>
    <t>拉力机</t>
  </si>
  <si>
    <t>00173</t>
  </si>
  <si>
    <t>门尼粘度仪</t>
  </si>
  <si>
    <t>M200E</t>
  </si>
  <si>
    <t>00012</t>
  </si>
  <si>
    <t>门尼粘度计</t>
  </si>
  <si>
    <t>SGM6520ATA</t>
  </si>
  <si>
    <t>上海诺甲仪器</t>
  </si>
  <si>
    <t>00013</t>
  </si>
  <si>
    <t>0.25MN电热自动平板硫化机</t>
  </si>
  <si>
    <t>XLB-D350×350×2-Z</t>
  </si>
  <si>
    <t>上海奇才液压机械有限公司</t>
  </si>
  <si>
    <t>00033</t>
  </si>
  <si>
    <t>平板硫化机</t>
  </si>
  <si>
    <t>XLB-D350X*350X</t>
  </si>
  <si>
    <t>上海科达橡塑机械厂</t>
  </si>
  <si>
    <t>00097</t>
  </si>
  <si>
    <t>橡胶模具</t>
  </si>
  <si>
    <t>压片</t>
  </si>
  <si>
    <t>外加工</t>
  </si>
  <si>
    <t>00100</t>
  </si>
  <si>
    <t>空压机</t>
  </si>
  <si>
    <t xml:space="preserve"> </t>
  </si>
  <si>
    <t>青岛城阳东方空压机厂</t>
  </si>
  <si>
    <t>00103</t>
  </si>
  <si>
    <t>数显式可塑度</t>
  </si>
  <si>
    <t>WSK-49B</t>
  </si>
  <si>
    <t>江苏江都市天发实验仪器厂</t>
  </si>
  <si>
    <t>00034</t>
  </si>
  <si>
    <t>氧指数测定仪</t>
  </si>
  <si>
    <t>HC-2</t>
  </si>
  <si>
    <t>南京市江宁区分析仪器厂</t>
  </si>
  <si>
    <t>00035</t>
  </si>
  <si>
    <t>X(S)K-160</t>
  </si>
  <si>
    <t>上海第一橡胶机械厂</t>
  </si>
  <si>
    <t>00108</t>
  </si>
  <si>
    <t>手动冲片机</t>
  </si>
  <si>
    <t>上海德杰仪器设备有限公司</t>
  </si>
  <si>
    <t>00058</t>
  </si>
  <si>
    <t>生化培养箱</t>
  </si>
  <si>
    <t>SPX-150</t>
  </si>
  <si>
    <t>上海恒跃医疗器械有限公司</t>
  </si>
  <si>
    <t>00068</t>
  </si>
  <si>
    <t>高绝缘电阻测量仪</t>
  </si>
  <si>
    <t>ZC-90F</t>
  </si>
  <si>
    <t>00038</t>
  </si>
  <si>
    <t>密炼机</t>
  </si>
  <si>
    <t>IL</t>
  </si>
  <si>
    <t>昆山科信橡塑公司</t>
  </si>
  <si>
    <t>实验设备</t>
  </si>
  <si>
    <t>00048</t>
  </si>
  <si>
    <t>车间车间储物柜</t>
  </si>
  <si>
    <t>其他</t>
  </si>
  <si>
    <t>合            计</t>
  </si>
  <si>
    <r>
      <rPr>
        <sz val="10"/>
        <rFont val="宋体"/>
        <family val="0"/>
      </rPr>
      <t>被评估单位填表人：吕宏波</t>
    </r>
    <r>
      <rPr>
        <sz val="10"/>
        <rFont val="Arial Narrow"/>
        <family val="2"/>
      </rPr>
      <t xml:space="preserve">        </t>
    </r>
    <r>
      <rPr>
        <sz val="10"/>
        <rFont val="宋体"/>
        <family val="0"/>
      </rPr>
      <t>填表时间：</t>
    </r>
    <r>
      <rPr>
        <sz val="10"/>
        <rFont val="Arial Narrow"/>
        <family val="2"/>
      </rPr>
      <t>2020</t>
    </r>
    <r>
      <rPr>
        <sz val="10"/>
        <rFont val="宋体"/>
        <family val="0"/>
      </rPr>
      <t>年</t>
    </r>
    <r>
      <rPr>
        <sz val="10"/>
        <rFont val="Arial Narrow"/>
        <family val="2"/>
      </rPr>
      <t>06</t>
    </r>
    <r>
      <rPr>
        <sz val="10"/>
        <rFont val="宋体"/>
        <family val="0"/>
      </rPr>
      <t>月</t>
    </r>
    <r>
      <rPr>
        <sz val="10"/>
        <rFont val="Arial Narrow"/>
        <family val="2"/>
      </rPr>
      <t>08</t>
    </r>
    <r>
      <rPr>
        <sz val="10"/>
        <rFont val="宋体"/>
        <family val="0"/>
      </rPr>
      <t>日</t>
    </r>
  </si>
  <si>
    <r>
      <rPr>
        <sz val="9"/>
        <rFont val="宋体"/>
        <family val="0"/>
      </rPr>
      <t xml:space="preserve">评估人员：张 霞  </t>
    </r>
    <r>
      <rPr>
        <sz val="9"/>
        <rFont val="Arial Narrow"/>
        <family val="2"/>
      </rPr>
      <t xml:space="preserve"> </t>
    </r>
    <r>
      <rPr>
        <sz val="9"/>
        <rFont val="宋体"/>
        <family val="0"/>
      </rPr>
      <t>姜洪尧</t>
    </r>
  </si>
  <si>
    <t>机器设备重置成本测算表</t>
  </si>
  <si>
    <t>机器设备成新率测算表</t>
  </si>
  <si>
    <t>评估基准日：</t>
  </si>
  <si>
    <t xml:space="preserve">被评估单位：山东昊华轮胎有限公司 </t>
  </si>
  <si>
    <t>金额单位：人民币元</t>
  </si>
  <si>
    <t>购置
日期</t>
  </si>
  <si>
    <t>启用
日期</t>
  </si>
  <si>
    <t>存放</t>
  </si>
  <si>
    <t>购置单价
（含税价）</t>
  </si>
  <si>
    <t>购置价数据来源（指数）</t>
  </si>
  <si>
    <t>购置总价
（含税）</t>
  </si>
  <si>
    <t>运费费率</t>
  </si>
  <si>
    <t>运费</t>
  </si>
  <si>
    <t>其他费率</t>
  </si>
  <si>
    <t>其他费用</t>
  </si>
  <si>
    <t>基础费率</t>
  </si>
  <si>
    <t>基础费</t>
  </si>
  <si>
    <t>合理工期（年）</t>
  </si>
  <si>
    <t>贷款利率</t>
  </si>
  <si>
    <t>资金成本</t>
  </si>
  <si>
    <r>
      <rPr>
        <b/>
        <sz val="10"/>
        <rFont val="宋体"/>
        <family val="0"/>
      </rPr>
      <t>可抵扣的</t>
    </r>
    <r>
      <rPr>
        <b/>
        <sz val="10"/>
        <color indexed="10"/>
        <rFont val="宋体"/>
        <family val="0"/>
      </rPr>
      <t>增值税</t>
    </r>
    <r>
      <rPr>
        <b/>
        <sz val="10"/>
        <rFont val="宋体"/>
        <family val="0"/>
      </rPr>
      <t>税额</t>
    </r>
  </si>
  <si>
    <r>
      <rPr>
        <b/>
        <sz val="10"/>
        <rFont val="宋体"/>
        <family val="0"/>
      </rPr>
      <t>可抵扣的</t>
    </r>
    <r>
      <rPr>
        <b/>
        <sz val="10"/>
        <color indexed="10"/>
        <rFont val="宋体"/>
        <family val="0"/>
      </rPr>
      <t>运费</t>
    </r>
    <r>
      <rPr>
        <b/>
        <sz val="10"/>
        <rFont val="宋体"/>
        <family val="0"/>
      </rPr>
      <t>税额</t>
    </r>
  </si>
  <si>
    <t>重置成本
（不含税）</t>
  </si>
  <si>
    <t>经济使用年限</t>
  </si>
  <si>
    <t>已使用年限</t>
  </si>
  <si>
    <t>年限法成新率</t>
  </si>
  <si>
    <t>现场勘察成新率</t>
  </si>
  <si>
    <t>综合成新率</t>
  </si>
  <si>
    <t>地点</t>
  </si>
  <si>
    <t>成新率%</t>
  </si>
  <si>
    <t>二次法成型机</t>
  </si>
  <si>
    <t>14“-18”/16"-20"/18"-22"</t>
  </si>
  <si>
    <t>青岛软控机电工程有限公司</t>
  </si>
  <si>
    <t>热水除氧动力站项目</t>
  </si>
  <si>
    <t>/</t>
  </si>
  <si>
    <t>青岛华控能源科技有限公司</t>
  </si>
  <si>
    <t>机械成型鼓</t>
  </si>
  <si>
    <t>沈阳航空模具制造有限公司</t>
  </si>
  <si>
    <t>套</t>
  </si>
  <si>
    <t>两鼓胶囊鼓</t>
  </si>
  <si>
    <t>三鼓机械鼓</t>
  </si>
  <si>
    <t>3516KW离心式制冷机</t>
  </si>
  <si>
    <t>3516KW</t>
  </si>
  <si>
    <t>青岛森格尔冷暖设备有限公司</t>
  </si>
  <si>
    <t>冷却塔</t>
  </si>
  <si>
    <t>GFNL-800</t>
  </si>
  <si>
    <t>德州亚太集团有限公司</t>
  </si>
  <si>
    <t>开放式炼胶机</t>
  </si>
  <si>
    <t>xk-660/250kw</t>
  </si>
  <si>
    <t>青岛恒亮机械有限公司</t>
  </si>
  <si>
    <t>xk-660/185kw</t>
  </si>
  <si>
    <t>母炼胶胶冷线</t>
  </si>
  <si>
    <t>XGJ-800M</t>
  </si>
  <si>
    <t>终炼胶胶冷线</t>
  </si>
  <si>
    <t>XGJ-800Z</t>
  </si>
  <si>
    <t>胶冷线自动控制</t>
  </si>
  <si>
    <t>660开炼机</t>
  </si>
  <si>
    <t>660*1200压片机</t>
  </si>
  <si>
    <t>660*1200</t>
  </si>
  <si>
    <t>660开炼机液压调距、自动翻胶系统</t>
  </si>
  <si>
    <t>660*1200压片机变频调速系统</t>
  </si>
  <si>
    <t>12000m³/小时射流式机组</t>
  </si>
  <si>
    <t>12000m³</t>
  </si>
  <si>
    <t>带暖风12000m³/小时射流式机组</t>
  </si>
  <si>
    <t>三相铜芯环氧树脂浇注干式电力变压器2000KVA</t>
  </si>
  <si>
    <t>2000KVA</t>
  </si>
  <si>
    <t>中变集团上海变压器有限公司</t>
  </si>
  <si>
    <t>三相铜芯环氧树脂浇注干式电力变压器1600KVA</t>
  </si>
  <si>
    <t>1600KVA</t>
  </si>
  <si>
    <t>GCK</t>
  </si>
  <si>
    <t>上海中楷（集团）有限公司</t>
  </si>
  <si>
    <t>低压动力柜</t>
  </si>
  <si>
    <t>检修箱</t>
  </si>
  <si>
    <t>JXF</t>
  </si>
  <si>
    <t>高压柜</t>
  </si>
  <si>
    <t>HXGN</t>
  </si>
  <si>
    <t>母线桥</t>
  </si>
  <si>
    <t>WXL-1电力谐波滤波器CXDW-400/0.4</t>
  </si>
  <si>
    <t>CXDW-400/0.4</t>
  </si>
  <si>
    <t>上海穏利达科技股份有限公司</t>
  </si>
  <si>
    <t>2014/2/29</t>
  </si>
  <si>
    <t>WXL-2电力谐波滤波器CXDW-320/0.4</t>
  </si>
  <si>
    <t>CXDW-320/0.4</t>
  </si>
  <si>
    <t>变电站</t>
  </si>
  <si>
    <t>35KV</t>
  </si>
  <si>
    <t>寿光巨能电气有限公司</t>
  </si>
  <si>
    <t>座</t>
  </si>
  <si>
    <t>14”-18”机型</t>
  </si>
  <si>
    <t>14”-18”</t>
  </si>
  <si>
    <t>萨驰华辰机械（苏州）有限公司</t>
  </si>
  <si>
    <t>16”-20”机型</t>
  </si>
  <si>
    <t>16”-20”</t>
  </si>
  <si>
    <t>14”-18”一次法成型机</t>
  </si>
  <si>
    <t>18”-22”一次法成型机</t>
  </si>
  <si>
    <t>18”-22”</t>
  </si>
  <si>
    <t>20”-24”一次法成型机</t>
  </si>
  <si>
    <t>20”-24”</t>
  </si>
  <si>
    <t>250CH.F/200C.F两复合胎侧挤出生产线LMF-800</t>
  </si>
  <si>
    <t>250CH.F/200C.F</t>
  </si>
  <si>
    <t>广州华工百川科技股份有限公司</t>
  </si>
  <si>
    <t>250XI2D冷喂料挤出机</t>
  </si>
  <si>
    <t>250XI2D</t>
  </si>
  <si>
    <t>450双螺杆挤出压片机</t>
  </si>
  <si>
    <t>250X12D冷喂料挤出机</t>
  </si>
  <si>
    <t>250X12D</t>
  </si>
  <si>
    <t>内衬层压延生产线</t>
  </si>
  <si>
    <t>三复合胎侧挤出生产线</t>
  </si>
  <si>
    <t>三复合胎面生产线</t>
  </si>
  <si>
    <t>三复合胎面/胎侧挤出生产线</t>
  </si>
  <si>
    <t>压延法内衬层生产线</t>
  </si>
  <si>
    <t>冷喂料∮250塑化挤出机</t>
  </si>
  <si>
    <t>∮250</t>
  </si>
  <si>
    <t>XJY-S450ZR锥形双螺杆挤出压片机</t>
  </si>
  <si>
    <t>XJY-S450ZR</t>
  </si>
  <si>
    <t>48"液压式硫化机</t>
  </si>
  <si>
    <t>48"</t>
  </si>
  <si>
    <t>52"液压式硫化机</t>
  </si>
  <si>
    <t>52"</t>
  </si>
  <si>
    <t>45"半钢子午线轮胎硫化机</t>
  </si>
  <si>
    <t>45"</t>
  </si>
  <si>
    <t>益阳益神橡胶机械有限公司</t>
  </si>
  <si>
    <t>三鼓成型机</t>
  </si>
  <si>
    <t>二鼓成型机</t>
  </si>
  <si>
    <t>全钢内衬层挤出压延生产线</t>
  </si>
  <si>
    <r>
      <rPr>
        <sz val="10"/>
        <rFont val="宋体"/>
        <family val="0"/>
      </rPr>
      <t>9</t>
    </r>
    <r>
      <rPr>
        <sz val="10"/>
        <rFont val="宋体"/>
        <family val="0"/>
      </rPr>
      <t>0°钢丝帘布裁断机</t>
    </r>
  </si>
  <si>
    <t>90°</t>
  </si>
  <si>
    <t>15°-70°钢丝帘布裁断机（带纵</t>
  </si>
  <si>
    <t>15°-70°带纵</t>
  </si>
  <si>
    <t>15°-70°钢丝帘布裁断机（不带纵</t>
  </si>
  <si>
    <t>15°-70°</t>
  </si>
  <si>
    <t>薄胶片生产线</t>
  </si>
  <si>
    <r>
      <rPr>
        <sz val="10"/>
        <rFont val="宋体"/>
        <family val="0"/>
      </rPr>
      <t>Y</t>
    </r>
    <r>
      <rPr>
        <sz val="10"/>
        <rFont val="宋体"/>
        <family val="0"/>
      </rPr>
      <t>LX-2ZL1527型载重轮胎X射线检验机</t>
    </r>
  </si>
  <si>
    <t>YLX-2ZL1527型</t>
  </si>
  <si>
    <r>
      <rPr>
        <sz val="10"/>
        <rFont val="宋体"/>
        <family val="0"/>
      </rPr>
      <t>上铺机3终</t>
    </r>
    <r>
      <rPr>
        <sz val="10"/>
        <rFont val="宋体"/>
        <family val="0"/>
      </rPr>
      <t>3混1输送</t>
    </r>
  </si>
  <si>
    <t>合计</t>
  </si>
  <si>
    <t>填表日：</t>
  </si>
  <si>
    <t>评估人员：田洪军  王泽西</t>
  </si>
  <si>
    <t>备注：</t>
  </si>
  <si>
    <r>
      <rPr>
        <sz val="10"/>
        <rFont val="Times New Roman"/>
        <family val="1"/>
      </rPr>
      <t>1</t>
    </r>
    <r>
      <rPr>
        <sz val="10"/>
        <rFont val="宋体"/>
        <family val="0"/>
      </rPr>
      <t>、被评估企业比较规范并且提供了设备发票，在无法取得市场价格的情况下，才能采用价格指数法，进行评估。并且采用价格指数法得到的为复原重置成本，要调查该宗设备是否存在功能性折旧和经济性折旧，若存在，还要进行调整。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</si>
</sst>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yy\.mm\.dd"/>
    <numFmt numFmtId="179" formatCode="0_);[Red]\(0\)"/>
    <numFmt numFmtId="180" formatCode="0.0000_);[Red]\(0.0000\)"/>
    <numFmt numFmtId="181" formatCode="#,##0;[Red]#,##0"/>
    <numFmt numFmtId="182" formatCode="_ * #,##0_ ;_ * \-#,##0_ ;_ * &quot;-&quot;??_ ;_ @_ "/>
    <numFmt numFmtId="183" formatCode="yyyy/m/d;@"/>
    <numFmt numFmtId="184" formatCode="yyyy&quot;年&quot;m&quot;月&quot;d&quot;日&quot;;@"/>
    <numFmt numFmtId="185" formatCode="_ * #,##0.00_ ;_ * \-#,##0.00_ ;_ * &quot;-&quot;_ ;_ @_ "/>
    <numFmt numFmtId="186" formatCode="#,##0_ "/>
    <numFmt numFmtId="187" formatCode="0.00_);[Red]\(0.00\)"/>
    <numFmt numFmtId="188" formatCode="0.00_ "/>
    <numFmt numFmtId="189" formatCode="0.0000_ "/>
    <numFmt numFmtId="190" formatCode="0.000_ "/>
    <numFmt numFmtId="191" formatCode="0.0_ "/>
  </numFmts>
  <fonts count="66">
    <font>
      <sz val="11"/>
      <color indexed="8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name val="Arial Narrow"/>
      <family val="2"/>
    </font>
    <font>
      <sz val="9"/>
      <name val="Arial Narrow"/>
      <family val="2"/>
    </font>
    <font>
      <sz val="10"/>
      <name val="Times New Roman"/>
      <family val="1"/>
    </font>
    <font>
      <b/>
      <sz val="18"/>
      <name val="黑体"/>
      <family val="3"/>
    </font>
    <font>
      <sz val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MS Sans Serif"/>
      <family val="2"/>
    </font>
    <font>
      <b/>
      <sz val="8"/>
      <name val="宋体"/>
      <family val="0"/>
    </font>
    <font>
      <sz val="18"/>
      <name val="宋体"/>
      <family val="0"/>
    </font>
    <font>
      <sz val="18"/>
      <name val="Times New Roman"/>
      <family val="1"/>
    </font>
    <font>
      <sz val="10"/>
      <color indexed="10"/>
      <name val="宋体"/>
      <family val="0"/>
    </font>
    <font>
      <sz val="12"/>
      <name val="宋体"/>
      <family val="0"/>
    </font>
    <font>
      <sz val="11"/>
      <name val="Tahoma"/>
      <family val="2"/>
    </font>
    <font>
      <b/>
      <sz val="12"/>
      <name val="宋体"/>
      <family val="0"/>
    </font>
    <font>
      <sz val="10"/>
      <name val="Tahoma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MS Sans Serif"/>
      <family val="2"/>
    </font>
    <font>
      <b/>
      <sz val="10"/>
      <color indexed="10"/>
      <name val="宋体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2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vertical="center"/>
      <protection/>
    </xf>
    <xf numFmtId="9" fontId="4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>
      <alignment/>
      <protection/>
    </xf>
    <xf numFmtId="0" fontId="42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>
      <alignment vertical="center"/>
      <protection/>
    </xf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6" fillId="9" borderId="0" applyNumberFormat="0" applyBorder="0" applyAlignment="0" applyProtection="0"/>
    <xf numFmtId="0" fontId="49" fillId="0" borderId="4" applyNumberFormat="0" applyFill="0" applyAlignment="0" applyProtection="0"/>
    <xf numFmtId="0" fontId="46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41" fontId="17" fillId="0" borderId="0" applyFont="0" applyFill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0" borderId="0">
      <alignment vertical="center"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39" fillId="0" borderId="9">
      <alignment horizontal="center"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273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center" vertical="center" wrapText="1"/>
      <protection/>
    </xf>
    <xf numFmtId="176" fontId="3" fillId="0" borderId="0" xfId="0" applyNumberFormat="1" applyFont="1" applyFill="1" applyAlignment="1" applyProtection="1">
      <alignment/>
      <protection locked="0"/>
    </xf>
    <xf numFmtId="176" fontId="3" fillId="33" borderId="0" xfId="0" applyNumberFormat="1" applyFont="1" applyFill="1" applyAlignment="1" applyProtection="1">
      <alignment/>
      <protection locked="0"/>
    </xf>
    <xf numFmtId="176" fontId="3" fillId="34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 horizontal="center"/>
      <protection/>
    </xf>
    <xf numFmtId="176" fontId="6" fillId="0" borderId="0" xfId="0" applyNumberFormat="1" applyFont="1" applyFill="1" applyAlignment="1" applyProtection="1">
      <alignment horizontal="left" vertical="center"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 applyProtection="1">
      <alignment horizontal="center"/>
      <protection/>
    </xf>
    <xf numFmtId="178" fontId="6" fillId="0" borderId="0" xfId="0" applyNumberFormat="1" applyFont="1" applyFill="1" applyAlignment="1" applyProtection="1">
      <alignment horizontal="center" vertical="center"/>
      <protection/>
    </xf>
    <xf numFmtId="178" fontId="6" fillId="0" borderId="0" xfId="0" applyNumberFormat="1" applyFont="1" applyFill="1" applyAlignment="1" applyProtection="1">
      <alignment vertical="center"/>
      <protection/>
    </xf>
    <xf numFmtId="43" fontId="6" fillId="0" borderId="0" xfId="22" applyFont="1" applyFill="1" applyAlignment="1">
      <alignment horizontal="center"/>
    </xf>
    <xf numFmtId="179" fontId="6" fillId="0" borderId="0" xfId="0" applyNumberFormat="1" applyFont="1" applyFill="1" applyAlignment="1" applyProtection="1">
      <alignment vertical="center"/>
      <protection/>
    </xf>
    <xf numFmtId="18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176" fontId="8" fillId="0" borderId="0" xfId="0" applyNumberFormat="1" applyFont="1" applyFill="1" applyAlignment="1" applyProtection="1">
      <alignment horizontal="center" vertical="center"/>
      <protection/>
    </xf>
    <xf numFmtId="177" fontId="3" fillId="0" borderId="0" xfId="0" applyNumberFormat="1" applyFont="1" applyFill="1" applyAlignment="1" applyProtection="1">
      <alignment horizontal="right" vertical="center"/>
      <protection/>
    </xf>
    <xf numFmtId="14" fontId="3" fillId="0" borderId="0" xfId="0" applyNumberFormat="1" applyFont="1" applyFill="1" applyAlignment="1" applyProtection="1">
      <alignment horizontal="left" vertical="center"/>
      <protection/>
    </xf>
    <xf numFmtId="176" fontId="3" fillId="0" borderId="10" xfId="0" applyNumberFormat="1" applyFont="1" applyFill="1" applyBorder="1" applyAlignment="1" applyProtection="1">
      <alignment vertical="center"/>
      <protection hidden="1"/>
    </xf>
    <xf numFmtId="177" fontId="3" fillId="0" borderId="10" xfId="0" applyNumberFormat="1" applyFont="1" applyFill="1" applyBorder="1" applyAlignment="1" applyProtection="1">
      <alignment horizontal="left" vertical="center"/>
      <protection/>
    </xf>
    <xf numFmtId="177" fontId="3" fillId="0" borderId="10" xfId="0" applyNumberFormat="1" applyFont="1" applyFill="1" applyBorder="1" applyAlignment="1" applyProtection="1">
      <alignment vertical="center"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7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8" fontId="4" fillId="0" borderId="12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9" xfId="71" applyFont="1" applyFill="1" applyBorder="1" applyAlignment="1">
      <alignment horizontal="left" vertical="center" shrinkToFit="1"/>
      <protection/>
    </xf>
    <xf numFmtId="176" fontId="9" fillId="0" borderId="9" xfId="22" applyNumberFormat="1" applyFont="1" applyFill="1" applyBorder="1" applyAlignment="1">
      <alignment horizontal="center" vertical="center" shrinkToFit="1"/>
    </xf>
    <xf numFmtId="0" fontId="3" fillId="0" borderId="9" xfId="73" applyFont="1" applyBorder="1" applyAlignment="1">
      <alignment horizontal="center" vertical="center"/>
      <protection/>
    </xf>
    <xf numFmtId="0" fontId="10" fillId="0" borderId="9" xfId="75" applyFont="1" applyBorder="1" applyAlignment="1">
      <alignment horizontal="center" vertical="center" wrapText="1"/>
      <protection/>
    </xf>
    <xf numFmtId="14" fontId="3" fillId="0" borderId="9" xfId="71" applyNumberFormat="1" applyFont="1" applyBorder="1" applyAlignment="1">
      <alignment horizontal="center" vertical="center" shrinkToFit="1"/>
      <protection/>
    </xf>
    <xf numFmtId="14" fontId="3" fillId="0" borderId="9" xfId="75" applyNumberFormat="1" applyFont="1" applyBorder="1" applyAlignment="1">
      <alignment horizontal="center" vertical="center"/>
      <protection/>
    </xf>
    <xf numFmtId="0" fontId="11" fillId="0" borderId="9" xfId="71" applyFont="1" applyFill="1" applyBorder="1" applyAlignment="1">
      <alignment horizontal="left" vertical="center" shrinkToFit="1"/>
      <protection/>
    </xf>
    <xf numFmtId="177" fontId="3" fillId="33" borderId="9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9" xfId="71" applyFont="1" applyFill="1" applyBorder="1" applyAlignment="1">
      <alignment horizontal="left" vertical="center" shrinkToFit="1"/>
      <protection/>
    </xf>
    <xf numFmtId="176" fontId="9" fillId="33" borderId="9" xfId="22" applyNumberFormat="1" applyFont="1" applyFill="1" applyBorder="1" applyAlignment="1">
      <alignment horizontal="center" vertical="center" shrinkToFit="1"/>
    </xf>
    <xf numFmtId="0" fontId="11" fillId="0" borderId="11" xfId="71" applyFont="1" applyFill="1" applyBorder="1" applyAlignment="1">
      <alignment horizontal="left" vertical="center" shrinkToFit="1"/>
      <protection/>
    </xf>
    <xf numFmtId="0" fontId="11" fillId="0" borderId="12" xfId="71" applyFont="1" applyFill="1" applyBorder="1" applyAlignment="1">
      <alignment horizontal="left" vertical="center" shrinkToFit="1"/>
      <protection/>
    </xf>
    <xf numFmtId="0" fontId="12" fillId="0" borderId="9" xfId="71" applyFont="1" applyFill="1" applyBorder="1" applyAlignment="1">
      <alignment horizontal="left" vertical="center" shrinkToFit="1"/>
      <protection/>
    </xf>
    <xf numFmtId="0" fontId="12" fillId="0" borderId="11" xfId="71" applyFont="1" applyFill="1" applyBorder="1" applyAlignment="1">
      <alignment horizontal="left" vertical="center" shrinkToFit="1"/>
      <protection/>
    </xf>
    <xf numFmtId="0" fontId="12" fillId="0" borderId="13" xfId="71" applyFont="1" applyFill="1" applyBorder="1" applyAlignment="1">
      <alignment horizontal="left" vertical="center" shrinkToFit="1"/>
      <protection/>
    </xf>
    <xf numFmtId="0" fontId="12" fillId="0" borderId="12" xfId="71" applyFont="1" applyFill="1" applyBorder="1" applyAlignment="1">
      <alignment horizontal="left" vertical="center" shrinkToFit="1"/>
      <protection/>
    </xf>
    <xf numFmtId="177" fontId="3" fillId="34" borderId="9" xfId="0" applyNumberFormat="1" applyFont="1" applyFill="1" applyBorder="1" applyAlignment="1" applyProtection="1">
      <alignment horizontal="center" vertical="center" shrinkToFit="1"/>
      <protection locked="0"/>
    </xf>
    <xf numFmtId="0" fontId="11" fillId="34" borderId="9" xfId="71" applyFont="1" applyFill="1" applyBorder="1" applyAlignment="1">
      <alignment horizontal="left" vertical="center" shrinkToFit="1"/>
      <protection/>
    </xf>
    <xf numFmtId="181" fontId="9" fillId="34" borderId="9" xfId="22" applyNumberFormat="1" applyFont="1" applyFill="1" applyBorder="1" applyAlignment="1">
      <alignment horizontal="center" vertical="center" shrinkToFit="1"/>
    </xf>
    <xf numFmtId="0" fontId="11" fillId="34" borderId="11" xfId="71" applyFont="1" applyFill="1" applyBorder="1" applyAlignment="1">
      <alignment horizontal="left" vertical="center" shrinkToFit="1"/>
      <protection/>
    </xf>
    <xf numFmtId="0" fontId="3" fillId="34" borderId="9" xfId="73" applyFont="1" applyFill="1" applyBorder="1" applyAlignment="1">
      <alignment horizontal="center" vertical="center"/>
      <protection/>
    </xf>
    <xf numFmtId="0" fontId="10" fillId="34" borderId="9" xfId="75" applyFont="1" applyFill="1" applyBorder="1" applyAlignment="1">
      <alignment horizontal="center" vertical="center" wrapText="1"/>
      <protection/>
    </xf>
    <xf numFmtId="14" fontId="3" fillId="34" borderId="9" xfId="71" applyNumberFormat="1" applyFont="1" applyFill="1" applyBorder="1" applyAlignment="1">
      <alignment horizontal="center" vertical="center" shrinkToFit="1"/>
      <protection/>
    </xf>
    <xf numFmtId="14" fontId="3" fillId="34" borderId="9" xfId="75" applyNumberFormat="1" applyFont="1" applyFill="1" applyBorder="1" applyAlignment="1">
      <alignment horizontal="center" vertical="center"/>
      <protection/>
    </xf>
    <xf numFmtId="176" fontId="9" fillId="34" borderId="9" xfId="22" applyNumberFormat="1" applyFont="1" applyFill="1" applyBorder="1" applyAlignment="1">
      <alignment horizontal="center" vertical="center" shrinkToFit="1"/>
    </xf>
    <xf numFmtId="0" fontId="11" fillId="34" borderId="13" xfId="71" applyFont="1" applyFill="1" applyBorder="1" applyAlignment="1">
      <alignment horizontal="left" vertical="center" shrinkToFit="1"/>
      <protection/>
    </xf>
    <xf numFmtId="0" fontId="11" fillId="34" borderId="12" xfId="71" applyFont="1" applyFill="1" applyBorder="1" applyAlignment="1">
      <alignment horizontal="left" vertical="center" shrinkToFit="1"/>
      <protection/>
    </xf>
    <xf numFmtId="179" fontId="3" fillId="0" borderId="9" xfId="0" applyNumberFormat="1" applyFont="1" applyFill="1" applyBorder="1" applyAlignment="1">
      <alignment horizontal="center" vertical="center" shrinkToFit="1"/>
    </xf>
    <xf numFmtId="0" fontId="11" fillId="0" borderId="13" xfId="71" applyFont="1" applyFill="1" applyBorder="1" applyAlignment="1">
      <alignment horizontal="left" vertical="center" shrinkToFit="1"/>
      <protection/>
    </xf>
    <xf numFmtId="0" fontId="3" fillId="0" borderId="9" xfId="71" applyNumberFormat="1" applyFont="1" applyBorder="1" applyAlignment="1">
      <alignment horizontal="center" vertical="center" shrinkToFit="1"/>
      <protection/>
    </xf>
    <xf numFmtId="0" fontId="3" fillId="0" borderId="9" xfId="69" applyFont="1" applyFill="1" applyBorder="1" applyAlignment="1">
      <alignment horizontal="left" vertical="center" shrinkToFit="1"/>
      <protection/>
    </xf>
    <xf numFmtId="0" fontId="3" fillId="0" borderId="11" xfId="69" applyFont="1" applyFill="1" applyBorder="1" applyAlignment="1">
      <alignment horizontal="left" vertical="center" shrinkToFit="1"/>
      <protection/>
    </xf>
    <xf numFmtId="0" fontId="3" fillId="0" borderId="12" xfId="69" applyFont="1" applyFill="1" applyBorder="1" applyAlignment="1">
      <alignment horizontal="left" vertical="center" shrinkToFit="1"/>
      <protection/>
    </xf>
    <xf numFmtId="0" fontId="3" fillId="0" borderId="13" xfId="69" applyFont="1" applyFill="1" applyBorder="1" applyAlignment="1">
      <alignment horizontal="left" vertical="center" shrinkToFit="1"/>
      <protection/>
    </xf>
    <xf numFmtId="0" fontId="11" fillId="0" borderId="9" xfId="69" applyFont="1" applyFill="1" applyBorder="1" applyAlignment="1">
      <alignment horizontal="left" vertical="center" shrinkToFit="1"/>
      <protection/>
    </xf>
    <xf numFmtId="0" fontId="11" fillId="0" borderId="9" xfId="25" applyNumberFormat="1" applyFont="1" applyFill="1" applyBorder="1" applyAlignment="1">
      <alignment horizontal="left" vertical="center" shrinkToFit="1"/>
      <protection/>
    </xf>
    <xf numFmtId="0" fontId="11" fillId="0" borderId="9" xfId="25" applyNumberFormat="1" applyFont="1" applyFill="1" applyBorder="1" applyAlignment="1">
      <alignment horizontal="center" vertical="center"/>
      <protection/>
    </xf>
    <xf numFmtId="0" fontId="3" fillId="34" borderId="9" xfId="69" applyFont="1" applyFill="1" applyBorder="1" applyAlignment="1">
      <alignment horizontal="left" vertical="center" shrinkToFit="1"/>
      <protection/>
    </xf>
    <xf numFmtId="179" fontId="3" fillId="34" borderId="9" xfId="0" applyNumberFormat="1" applyFont="1" applyFill="1" applyBorder="1" applyAlignment="1">
      <alignment horizontal="center" vertical="center" shrinkToFit="1"/>
    </xf>
    <xf numFmtId="0" fontId="3" fillId="0" borderId="11" xfId="69" applyFont="1" applyFill="1" applyBorder="1" applyAlignment="1">
      <alignment horizontal="center" vertical="center" shrinkToFit="1"/>
      <protection/>
    </xf>
    <xf numFmtId="0" fontId="3" fillId="0" borderId="13" xfId="69" applyFont="1" applyFill="1" applyBorder="1" applyAlignment="1">
      <alignment horizontal="center" vertical="center" shrinkToFit="1"/>
      <protection/>
    </xf>
    <xf numFmtId="0" fontId="3" fillId="0" borderId="12" xfId="69" applyFont="1" applyFill="1" applyBorder="1" applyAlignment="1">
      <alignment horizontal="center" vertical="center" shrinkToFit="1"/>
      <protection/>
    </xf>
    <xf numFmtId="176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9" xfId="0" applyNumberFormat="1" applyFont="1" applyFill="1" applyBorder="1" applyAlignment="1" applyProtection="1">
      <alignment horizontal="center" vertical="center" shrinkToFit="1"/>
      <protection/>
    </xf>
    <xf numFmtId="182" fontId="3" fillId="0" borderId="9" xfId="22" applyNumberFormat="1" applyFont="1" applyFill="1" applyBorder="1" applyAlignment="1">
      <alignment horizontal="center" vertical="center" shrinkToFit="1"/>
    </xf>
    <xf numFmtId="183" fontId="9" fillId="0" borderId="9" xfId="0" applyNumberFormat="1" applyFont="1" applyBorder="1" applyAlignment="1">
      <alignment horizontal="center" vertical="center" shrinkToFit="1"/>
    </xf>
    <xf numFmtId="176" fontId="3" fillId="0" borderId="0" xfId="0" applyNumberFormat="1" applyFont="1" applyFill="1" applyAlignment="1" applyProtection="1">
      <alignment horizontal="right" vertical="center"/>
      <protection/>
    </xf>
    <xf numFmtId="184" fontId="5" fillId="0" borderId="0" xfId="0" applyNumberFormat="1" applyFont="1" applyFill="1" applyAlignment="1" applyProtection="1">
      <alignment horizontal="center" vertical="center"/>
      <protection/>
    </xf>
    <xf numFmtId="179" fontId="8" fillId="0" borderId="0" xfId="0" applyNumberFormat="1" applyFont="1" applyFill="1" applyAlignment="1" applyProtection="1">
      <alignment horizontal="center" vertical="center"/>
      <protection/>
    </xf>
    <xf numFmtId="177" fontId="3" fillId="0" borderId="0" xfId="0" applyNumberFormat="1" applyFont="1" applyFill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horizontal="left" vertical="center"/>
      <protection/>
    </xf>
    <xf numFmtId="179" fontId="3" fillId="0" borderId="0" xfId="0" applyNumberFormat="1" applyFont="1" applyFill="1" applyAlignment="1" applyProtection="1">
      <alignment horizontal="left" vertical="center"/>
      <protection/>
    </xf>
    <xf numFmtId="43" fontId="3" fillId="0" borderId="0" xfId="22" applyFont="1" applyFill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vertical="center"/>
      <protection/>
    </xf>
    <xf numFmtId="179" fontId="3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179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43" fontId="13" fillId="0" borderId="9" xfId="22" applyFont="1" applyFill="1" applyBorder="1" applyAlignment="1">
      <alignment horizontal="center" vertical="center" wrapText="1"/>
    </xf>
    <xf numFmtId="17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shrinkToFit="1"/>
      <protection locked="0"/>
    </xf>
    <xf numFmtId="185" fontId="3" fillId="0" borderId="9" xfId="57" applyNumberFormat="1" applyFont="1" applyFill="1" applyBorder="1" applyAlignment="1">
      <alignment horizontal="right" vertical="center" shrinkToFit="1"/>
    </xf>
    <xf numFmtId="176" fontId="7" fillId="0" borderId="9" xfId="74" applyNumberFormat="1" applyFont="1" applyBorder="1" applyAlignment="1">
      <alignment vertical="center"/>
      <protection/>
    </xf>
    <xf numFmtId="186" fontId="7" fillId="0" borderId="9" xfId="0" applyNumberFormat="1" applyFont="1" applyBorder="1" applyAlignment="1">
      <alignment horizontal="center" vertical="center" shrinkToFit="1"/>
    </xf>
    <xf numFmtId="43" fontId="7" fillId="0" borderId="9" xfId="0" applyNumberFormat="1" applyFont="1" applyBorder="1" applyAlignment="1">
      <alignment horizontal="right" vertical="center" shrinkToFit="1"/>
    </xf>
    <xf numFmtId="179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185" fontId="11" fillId="0" borderId="9" xfId="57" applyNumberFormat="1" applyFont="1" applyFill="1" applyBorder="1" applyAlignment="1">
      <alignment horizontal="right" vertical="center" shrinkToFit="1"/>
    </xf>
    <xf numFmtId="0" fontId="3" fillId="33" borderId="9" xfId="0" applyFont="1" applyFill="1" applyBorder="1" applyAlignment="1" applyProtection="1">
      <alignment shrinkToFit="1"/>
      <protection locked="0"/>
    </xf>
    <xf numFmtId="186" fontId="7" fillId="33" borderId="9" xfId="0" applyNumberFormat="1" applyFont="1" applyFill="1" applyBorder="1" applyAlignment="1">
      <alignment horizontal="center" vertical="center" shrinkToFit="1"/>
    </xf>
    <xf numFmtId="43" fontId="7" fillId="33" borderId="9" xfId="0" applyNumberFormat="1" applyFont="1" applyFill="1" applyBorder="1" applyAlignment="1">
      <alignment horizontal="right" vertical="center" shrinkToFit="1"/>
    </xf>
    <xf numFmtId="176" fontId="7" fillId="0" borderId="11" xfId="74" applyNumberFormat="1" applyFont="1" applyBorder="1" applyAlignment="1">
      <alignment horizontal="center" vertical="center"/>
      <protection/>
    </xf>
    <xf numFmtId="186" fontId="7" fillId="0" borderId="11" xfId="0" applyNumberFormat="1" applyFont="1" applyBorder="1" applyAlignment="1">
      <alignment horizontal="center" vertical="center" shrinkToFit="1"/>
    </xf>
    <xf numFmtId="43" fontId="7" fillId="0" borderId="11" xfId="0" applyNumberFormat="1" applyFont="1" applyBorder="1" applyAlignment="1">
      <alignment horizontal="center" vertical="center" shrinkToFit="1"/>
    </xf>
    <xf numFmtId="176" fontId="7" fillId="0" borderId="12" xfId="74" applyNumberFormat="1" applyFont="1" applyBorder="1" applyAlignment="1">
      <alignment horizontal="center" vertical="center"/>
      <protection/>
    </xf>
    <xf numFmtId="186" fontId="7" fillId="0" borderId="12" xfId="0" applyNumberFormat="1" applyFont="1" applyBorder="1" applyAlignment="1">
      <alignment horizontal="center" vertical="center" shrinkToFit="1"/>
    </xf>
    <xf numFmtId="43" fontId="7" fillId="0" borderId="12" xfId="0" applyNumberFormat="1" applyFont="1" applyBorder="1" applyAlignment="1">
      <alignment horizontal="center" vertical="center" shrinkToFit="1"/>
    </xf>
    <xf numFmtId="185" fontId="12" fillId="0" borderId="9" xfId="57" applyNumberFormat="1" applyFont="1" applyFill="1" applyBorder="1" applyAlignment="1">
      <alignment horizontal="right" vertical="center" shrinkToFit="1"/>
    </xf>
    <xf numFmtId="176" fontId="7" fillId="0" borderId="13" xfId="74" applyNumberFormat="1" applyFont="1" applyBorder="1" applyAlignment="1">
      <alignment horizontal="center" vertical="center"/>
      <protection/>
    </xf>
    <xf numFmtId="186" fontId="7" fillId="0" borderId="13" xfId="0" applyNumberFormat="1" applyFont="1" applyBorder="1" applyAlignment="1">
      <alignment horizontal="center" vertical="center" shrinkToFit="1"/>
    </xf>
    <xf numFmtId="43" fontId="7" fillId="0" borderId="13" xfId="0" applyNumberFormat="1" applyFont="1" applyBorder="1" applyAlignment="1">
      <alignment horizontal="center" vertical="center" shrinkToFit="1"/>
    </xf>
    <xf numFmtId="0" fontId="3" fillId="34" borderId="9" xfId="0" applyFont="1" applyFill="1" applyBorder="1" applyAlignment="1" applyProtection="1">
      <alignment shrinkToFit="1"/>
      <protection locked="0"/>
    </xf>
    <xf numFmtId="185" fontId="11" fillId="34" borderId="9" xfId="57" applyNumberFormat="1" applyFont="1" applyFill="1" applyBorder="1" applyAlignment="1">
      <alignment horizontal="right" vertical="center" shrinkToFit="1"/>
    </xf>
    <xf numFmtId="186" fontId="7" fillId="34" borderId="11" xfId="0" applyNumberFormat="1" applyFont="1" applyFill="1" applyBorder="1" applyAlignment="1">
      <alignment horizontal="center" vertical="center" shrinkToFit="1"/>
    </xf>
    <xf numFmtId="43" fontId="7" fillId="34" borderId="11" xfId="0" applyNumberFormat="1" applyFont="1" applyFill="1" applyBorder="1" applyAlignment="1">
      <alignment horizontal="center" vertical="center" shrinkToFit="1"/>
    </xf>
    <xf numFmtId="43" fontId="7" fillId="34" borderId="9" xfId="0" applyNumberFormat="1" applyFont="1" applyFill="1" applyBorder="1" applyAlignment="1">
      <alignment horizontal="right" vertical="center" shrinkToFit="1"/>
    </xf>
    <xf numFmtId="179" fontId="3" fillId="34" borderId="9" xfId="0" applyNumberFormat="1" applyFont="1" applyFill="1" applyBorder="1" applyAlignment="1" applyProtection="1">
      <alignment horizontal="center" vertical="center" shrinkToFit="1"/>
      <protection locked="0"/>
    </xf>
    <xf numFmtId="186" fontId="7" fillId="34" borderId="13" xfId="0" applyNumberFormat="1" applyFont="1" applyFill="1" applyBorder="1" applyAlignment="1">
      <alignment horizontal="center" vertical="center" shrinkToFit="1"/>
    </xf>
    <xf numFmtId="43" fontId="7" fillId="34" borderId="13" xfId="0" applyNumberFormat="1" applyFont="1" applyFill="1" applyBorder="1" applyAlignment="1">
      <alignment horizontal="center" vertical="center" shrinkToFit="1"/>
    </xf>
    <xf numFmtId="186" fontId="7" fillId="34" borderId="12" xfId="0" applyNumberFormat="1" applyFont="1" applyFill="1" applyBorder="1" applyAlignment="1">
      <alignment horizontal="center" vertical="center" shrinkToFit="1"/>
    </xf>
    <xf numFmtId="43" fontId="7" fillId="34" borderId="12" xfId="0" applyNumberFormat="1" applyFont="1" applyFill="1" applyBorder="1" applyAlignment="1">
      <alignment horizontal="center" vertical="center" shrinkToFit="1"/>
    </xf>
    <xf numFmtId="187" fontId="3" fillId="0" borderId="9" xfId="69" applyNumberFormat="1" applyFont="1" applyFill="1" applyBorder="1" applyAlignment="1">
      <alignment horizontal="right" vertical="center" shrinkToFit="1"/>
      <protection/>
    </xf>
    <xf numFmtId="187" fontId="3" fillId="34" borderId="9" xfId="69" applyNumberFormat="1" applyFont="1" applyFill="1" applyBorder="1" applyAlignment="1">
      <alignment horizontal="right" vertical="center" shrinkToFit="1"/>
      <protection/>
    </xf>
    <xf numFmtId="186" fontId="7" fillId="34" borderId="9" xfId="0" applyNumberFormat="1" applyFont="1" applyFill="1" applyBorder="1" applyAlignment="1">
      <alignment horizontal="center" vertical="center" shrinkToFit="1"/>
    </xf>
    <xf numFmtId="187" fontId="3" fillId="0" borderId="11" xfId="69" applyNumberFormat="1" applyFont="1" applyFill="1" applyBorder="1" applyAlignment="1">
      <alignment horizontal="center" vertical="center" shrinkToFit="1"/>
      <protection/>
    </xf>
    <xf numFmtId="187" fontId="3" fillId="0" borderId="11" xfId="69" applyNumberFormat="1" applyFont="1" applyFill="1" applyBorder="1" applyAlignment="1">
      <alignment horizontal="right" vertical="center" shrinkToFit="1"/>
      <protection/>
    </xf>
    <xf numFmtId="186" fontId="7" fillId="33" borderId="11" xfId="0" applyNumberFormat="1" applyFont="1" applyFill="1" applyBorder="1" applyAlignment="1">
      <alignment horizontal="center" vertical="center" shrinkToFit="1"/>
    </xf>
    <xf numFmtId="43" fontId="7" fillId="33" borderId="11" xfId="0" applyNumberFormat="1" applyFont="1" applyFill="1" applyBorder="1" applyAlignment="1">
      <alignment horizontal="center" vertical="center" shrinkToFit="1"/>
    </xf>
    <xf numFmtId="187" fontId="3" fillId="0" borderId="13" xfId="69" applyNumberFormat="1" applyFont="1" applyFill="1" applyBorder="1" applyAlignment="1">
      <alignment horizontal="center" vertical="center" shrinkToFit="1"/>
      <protection/>
    </xf>
    <xf numFmtId="187" fontId="3" fillId="0" borderId="13" xfId="69" applyNumberFormat="1" applyFont="1" applyFill="1" applyBorder="1" applyAlignment="1">
      <alignment horizontal="right" vertical="center" shrinkToFit="1"/>
      <protection/>
    </xf>
    <xf numFmtId="186" fontId="7" fillId="33" borderId="13" xfId="0" applyNumberFormat="1" applyFont="1" applyFill="1" applyBorder="1" applyAlignment="1">
      <alignment horizontal="center" vertical="center" shrinkToFit="1"/>
    </xf>
    <xf numFmtId="43" fontId="7" fillId="33" borderId="13" xfId="0" applyNumberFormat="1" applyFont="1" applyFill="1" applyBorder="1" applyAlignment="1">
      <alignment horizontal="center" vertical="center" shrinkToFit="1"/>
    </xf>
    <xf numFmtId="187" fontId="3" fillId="0" borderId="12" xfId="69" applyNumberFormat="1" applyFont="1" applyFill="1" applyBorder="1" applyAlignment="1">
      <alignment horizontal="center" vertical="center" shrinkToFit="1"/>
      <protection/>
    </xf>
    <xf numFmtId="187" fontId="3" fillId="0" borderId="12" xfId="69" applyNumberFormat="1" applyFont="1" applyFill="1" applyBorder="1" applyAlignment="1">
      <alignment horizontal="right" vertical="center" shrinkToFit="1"/>
      <protection/>
    </xf>
    <xf numFmtId="186" fontId="7" fillId="33" borderId="12" xfId="0" applyNumberFormat="1" applyFont="1" applyFill="1" applyBorder="1" applyAlignment="1">
      <alignment horizontal="center" vertical="center" shrinkToFit="1"/>
    </xf>
    <xf numFmtId="43" fontId="7" fillId="33" borderId="12" xfId="0" applyNumberFormat="1" applyFont="1" applyFill="1" applyBorder="1" applyAlignment="1">
      <alignment horizontal="center" vertical="center" shrinkToFit="1"/>
    </xf>
    <xf numFmtId="178" fontId="3" fillId="0" borderId="9" xfId="0" applyNumberFormat="1" applyFont="1" applyFill="1" applyBorder="1" applyAlignment="1" applyProtection="1">
      <alignment horizontal="center" vertical="center" shrinkToFit="1"/>
      <protection/>
    </xf>
    <xf numFmtId="43" fontId="7" fillId="0" borderId="9" xfId="0" applyNumberFormat="1" applyFont="1" applyBorder="1" applyAlignment="1">
      <alignment horizontal="right" vertical="center"/>
    </xf>
    <xf numFmtId="179" fontId="3" fillId="0" borderId="9" xfId="0" applyNumberFormat="1" applyFont="1" applyFill="1" applyBorder="1" applyAlignment="1" applyProtection="1">
      <alignment horizontal="center" vertical="center" shrinkToFit="1"/>
      <protection/>
    </xf>
    <xf numFmtId="176" fontId="10" fillId="0" borderId="0" xfId="0" applyNumberFormat="1" applyFont="1" applyFill="1" applyAlignment="1" applyProtection="1">
      <alignment vertical="center"/>
      <protection/>
    </xf>
    <xf numFmtId="43" fontId="10" fillId="0" borderId="0" xfId="22" applyFont="1" applyFill="1" applyAlignment="1">
      <alignment horizontal="left"/>
    </xf>
    <xf numFmtId="180" fontId="8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18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179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80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188" fontId="3" fillId="0" borderId="9" xfId="0" applyNumberFormat="1" applyFont="1" applyFill="1" applyBorder="1" applyAlignment="1" applyProtection="1">
      <alignment vertical="center"/>
      <protection/>
    </xf>
    <xf numFmtId="189" fontId="3" fillId="0" borderId="9" xfId="0" applyNumberFormat="1" applyFont="1" applyFill="1" applyBorder="1" applyAlignment="1" applyProtection="1">
      <alignment vertical="center"/>
      <protection/>
    </xf>
    <xf numFmtId="190" fontId="3" fillId="0" borderId="9" xfId="0" applyNumberFormat="1" applyFont="1" applyFill="1" applyBorder="1" applyAlignment="1" applyProtection="1">
      <alignment vertical="center"/>
      <protection/>
    </xf>
    <xf numFmtId="2" fontId="3" fillId="0" borderId="9" xfId="0" applyNumberFormat="1" applyFont="1" applyFill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center" vertical="center" shrinkToFit="1"/>
      <protection locked="0"/>
    </xf>
    <xf numFmtId="176" fontId="3" fillId="33" borderId="9" xfId="0" applyNumberFormat="1" applyFont="1" applyFill="1" applyBorder="1" applyAlignment="1" applyProtection="1">
      <alignment horizontal="center" vertical="center" shrinkToFit="1"/>
      <protection locked="0"/>
    </xf>
    <xf numFmtId="190" fontId="3" fillId="33" borderId="9" xfId="0" applyNumberFormat="1" applyFont="1" applyFill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vertical="center"/>
      <protection/>
    </xf>
    <xf numFmtId="179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179" fontId="3" fillId="34" borderId="17" xfId="0" applyNumberFormat="1" applyFont="1" applyFill="1" applyBorder="1" applyAlignment="1" applyProtection="1">
      <alignment horizontal="center" vertical="center" shrinkToFit="1"/>
      <protection locked="0"/>
    </xf>
    <xf numFmtId="180" fontId="3" fillId="34" borderId="9" xfId="0" applyNumberFormat="1" applyFont="1" applyFill="1" applyBorder="1" applyAlignment="1" applyProtection="1">
      <alignment horizontal="center" vertical="center" shrinkToFit="1"/>
      <protection locked="0"/>
    </xf>
    <xf numFmtId="176" fontId="3" fillId="34" borderId="9" xfId="0" applyNumberFormat="1" applyFont="1" applyFill="1" applyBorder="1" applyAlignment="1" applyProtection="1">
      <alignment horizontal="center" vertical="center" shrinkToFit="1"/>
      <protection locked="0"/>
    </xf>
    <xf numFmtId="188" fontId="3" fillId="34" borderId="9" xfId="0" applyNumberFormat="1" applyFont="1" applyFill="1" applyBorder="1" applyAlignment="1" applyProtection="1">
      <alignment vertical="center"/>
      <protection/>
    </xf>
    <xf numFmtId="190" fontId="3" fillId="34" borderId="9" xfId="0" applyNumberFormat="1" applyFont="1" applyFill="1" applyBorder="1" applyAlignment="1" applyProtection="1">
      <alignment vertical="center"/>
      <protection/>
    </xf>
    <xf numFmtId="2" fontId="3" fillId="34" borderId="9" xfId="0" applyNumberFormat="1" applyFont="1" applyFill="1" applyBorder="1" applyAlignment="1" applyProtection="1">
      <alignment vertical="center"/>
      <protection/>
    </xf>
    <xf numFmtId="179" fontId="3" fillId="34" borderId="0" xfId="0" applyNumberFormat="1" applyFont="1" applyFill="1" applyBorder="1" applyAlignment="1" applyProtection="1">
      <alignment horizontal="center" vertical="center" shrinkToFit="1"/>
      <protection locked="0"/>
    </xf>
    <xf numFmtId="180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176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180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176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180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176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0" xfId="0" applyNumberFormat="1" applyFont="1" applyFill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 applyProtection="1">
      <alignment horizontal="center" vertical="center" shrinkToFit="1"/>
      <protection/>
    </xf>
    <xf numFmtId="43" fontId="3" fillId="0" borderId="0" xfId="22" applyFont="1" applyFill="1" applyBorder="1" applyAlignment="1" applyProtection="1">
      <alignment vertical="center"/>
      <protection/>
    </xf>
    <xf numFmtId="189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10" fontId="3" fillId="0" borderId="9" xfId="0" applyNumberFormat="1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188" fontId="3" fillId="33" borderId="9" xfId="0" applyNumberFormat="1" applyFont="1" applyFill="1" applyBorder="1" applyAlignment="1" applyProtection="1">
      <alignment vertical="center"/>
      <protection/>
    </xf>
    <xf numFmtId="0" fontId="3" fillId="34" borderId="9" xfId="0" applyFont="1" applyFill="1" applyBorder="1" applyAlignment="1" applyProtection="1">
      <alignment vertical="center"/>
      <protection/>
    </xf>
    <xf numFmtId="1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88" fontId="3" fillId="0" borderId="9" xfId="0" applyNumberFormat="1" applyFont="1" applyFill="1" applyBorder="1" applyAlignment="1" applyProtection="1">
      <alignment horizontal="center" vertical="center"/>
      <protection/>
    </xf>
    <xf numFmtId="191" fontId="3" fillId="0" borderId="9" xfId="0" applyNumberFormat="1" applyFont="1" applyFill="1" applyBorder="1" applyAlignment="1" applyProtection="1">
      <alignment horizontal="center" vertical="center"/>
      <protection/>
    </xf>
    <xf numFmtId="191" fontId="3" fillId="33" borderId="9" xfId="0" applyNumberFormat="1" applyFont="1" applyFill="1" applyBorder="1" applyAlignment="1" applyProtection="1">
      <alignment horizontal="center" vertical="center"/>
      <protection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188" fontId="3" fillId="0" borderId="12" xfId="0" applyNumberFormat="1" applyFont="1" applyFill="1" applyBorder="1" applyAlignment="1" applyProtection="1">
      <alignment horizontal="center" vertical="center"/>
      <protection/>
    </xf>
    <xf numFmtId="188" fontId="3" fillId="0" borderId="13" xfId="0" applyNumberFormat="1" applyFont="1" applyFill="1" applyBorder="1" applyAlignment="1" applyProtection="1">
      <alignment horizontal="center" vertical="center"/>
      <protection/>
    </xf>
    <xf numFmtId="188" fontId="3" fillId="34" borderId="11" xfId="0" applyNumberFormat="1" applyFont="1" applyFill="1" applyBorder="1" applyAlignment="1" applyProtection="1">
      <alignment horizontal="center" vertical="center"/>
      <protection/>
    </xf>
    <xf numFmtId="191" fontId="3" fillId="34" borderId="9" xfId="0" applyNumberFormat="1" applyFont="1" applyFill="1" applyBorder="1" applyAlignment="1" applyProtection="1">
      <alignment horizontal="center" vertical="center"/>
      <protection/>
    </xf>
    <xf numFmtId="188" fontId="3" fillId="34" borderId="13" xfId="0" applyNumberFormat="1" applyFont="1" applyFill="1" applyBorder="1" applyAlignment="1" applyProtection="1">
      <alignment horizontal="center" vertical="center"/>
      <protection/>
    </xf>
    <xf numFmtId="188" fontId="3" fillId="34" borderId="12" xfId="0" applyNumberFormat="1" applyFont="1" applyFill="1" applyBorder="1" applyAlignment="1" applyProtection="1">
      <alignment horizontal="center" vertical="center"/>
      <protection/>
    </xf>
    <xf numFmtId="188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188" fontId="3" fillId="33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91" fontId="3" fillId="33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7" fillId="0" borderId="0" xfId="0" applyFont="1" applyFill="1" applyBorder="1" applyAlignment="1">
      <alignment vertical="center" wrapText="1"/>
    </xf>
    <xf numFmtId="176" fontId="6" fillId="35" borderId="0" xfId="0" applyNumberFormat="1" applyFont="1" applyFill="1" applyAlignment="1" applyProtection="1">
      <alignment vertical="center"/>
      <protection/>
    </xf>
    <xf numFmtId="176" fontId="6" fillId="36" borderId="0" xfId="0" applyNumberFormat="1" applyFont="1" applyFill="1" applyAlignment="1" applyProtection="1">
      <alignment vertical="center"/>
      <protection/>
    </xf>
    <xf numFmtId="176" fontId="6" fillId="37" borderId="0" xfId="0" applyNumberFormat="1" applyFont="1" applyFill="1" applyAlignment="1" applyProtection="1">
      <alignment vertical="center"/>
      <protection/>
    </xf>
    <xf numFmtId="176" fontId="6" fillId="34" borderId="0" xfId="0" applyNumberFormat="1" applyFont="1" applyFill="1" applyAlignment="1" applyProtection="1">
      <alignment vertical="center"/>
      <protection/>
    </xf>
    <xf numFmtId="176" fontId="6" fillId="38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Border="1" applyAlignment="1">
      <alignment vertical="center"/>
    </xf>
    <xf numFmtId="183" fontId="6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183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14" fontId="3" fillId="0" borderId="9" xfId="0" applyNumberFormat="1" applyFont="1" applyFill="1" applyBorder="1" applyAlignment="1">
      <alignment vertical="center" shrinkToFit="1"/>
    </xf>
    <xf numFmtId="0" fontId="19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right" vertical="center" wrapText="1"/>
    </xf>
    <xf numFmtId="176" fontId="3" fillId="0" borderId="9" xfId="0" applyNumberFormat="1" applyFont="1" applyFill="1" applyBorder="1" applyAlignment="1">
      <alignment vertical="center" shrinkToFit="1"/>
    </xf>
    <xf numFmtId="176" fontId="3" fillId="0" borderId="9" xfId="76" applyNumberFormat="1" applyFont="1" applyFill="1" applyBorder="1" applyAlignment="1">
      <alignment vertical="center"/>
      <protection/>
    </xf>
    <xf numFmtId="188" fontId="3" fillId="0" borderId="9" xfId="35" applyNumberFormat="1" applyFont="1" applyFill="1" applyBorder="1" applyAlignment="1">
      <alignment horizontal="center" vertical="center" wrapText="1"/>
      <protection/>
    </xf>
    <xf numFmtId="9" fontId="3" fillId="0" borderId="9" xfId="26" applyFont="1" applyFill="1" applyBorder="1" applyAlignment="1" applyProtection="1">
      <alignment vertical="center"/>
      <protection/>
    </xf>
    <xf numFmtId="176" fontId="4" fillId="0" borderId="9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Fill="1" applyBorder="1" applyAlignment="1">
      <alignment vertical="center" shrinkToFit="1"/>
    </xf>
    <xf numFmtId="176" fontId="4" fillId="0" borderId="9" xfId="76" applyNumberFormat="1" applyFont="1" applyFill="1" applyBorder="1" applyAlignment="1">
      <alignment vertical="center"/>
      <protection/>
    </xf>
    <xf numFmtId="9" fontId="7" fillId="0" borderId="9" xfId="26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2" fillId="0" borderId="14" xfId="74" applyFont="1" applyFill="1" applyBorder="1" applyAlignment="1">
      <alignment horizontal="center" vertical="center"/>
      <protection/>
    </xf>
    <xf numFmtId="0" fontId="62" fillId="0" borderId="16" xfId="74" applyFont="1" applyFill="1" applyBorder="1" applyAlignment="1">
      <alignment horizontal="center" vertical="center"/>
      <protection/>
    </xf>
    <xf numFmtId="0" fontId="62" fillId="0" borderId="15" xfId="74" applyFont="1" applyFill="1" applyBorder="1" applyAlignment="1">
      <alignment horizontal="center" vertical="center"/>
      <protection/>
    </xf>
    <xf numFmtId="14" fontId="63" fillId="0" borderId="9" xfId="74" applyNumberFormat="1" applyFont="1" applyFill="1" applyBorder="1" applyAlignment="1">
      <alignment horizontal="center" vertical="center"/>
      <protection/>
    </xf>
    <xf numFmtId="0" fontId="64" fillId="0" borderId="9" xfId="74" applyFont="1" applyFill="1" applyBorder="1" applyAlignment="1">
      <alignment horizontal="center" vertical="center"/>
      <protection/>
    </xf>
    <xf numFmtId="43" fontId="65" fillId="0" borderId="9" xfId="74" applyNumberFormat="1" applyFont="1" applyFill="1" applyBorder="1" applyAlignment="1">
      <alignment horizontal="center" vertical="center"/>
      <protection/>
    </xf>
    <xf numFmtId="177" fontId="3" fillId="0" borderId="0" xfId="0" applyNumberFormat="1" applyFont="1" applyFill="1" applyAlignment="1" applyProtection="1">
      <alignment horizontal="left" vertical="center"/>
      <protection/>
    </xf>
    <xf numFmtId="177" fontId="5" fillId="0" borderId="0" xfId="0" applyNumberFormat="1" applyFont="1" applyFill="1" applyAlignment="1" applyProtection="1">
      <alignment horizontal="left" vertical="center"/>
      <protection/>
    </xf>
    <xf numFmtId="183" fontId="6" fillId="0" borderId="0" xfId="0" applyNumberFormat="1" applyFont="1" applyFill="1" applyAlignment="1" applyProtection="1">
      <alignment horizontal="left" vertical="center"/>
      <protection/>
    </xf>
    <xf numFmtId="43" fontId="64" fillId="0" borderId="9" xfId="74" applyNumberFormat="1" applyFont="1" applyFill="1" applyBorder="1" applyAlignment="1">
      <alignment horizontal="right" vertical="center"/>
      <protection/>
    </xf>
    <xf numFmtId="43" fontId="65" fillId="0" borderId="9" xfId="74" applyNumberFormat="1" applyFont="1" applyFill="1" applyBorder="1" applyAlignment="1">
      <alignment horizontal="right" vertical="center"/>
      <protection/>
    </xf>
    <xf numFmtId="0" fontId="65" fillId="0" borderId="9" xfId="74" applyFont="1" applyFill="1" applyBorder="1" applyAlignment="1">
      <alignment horizontal="left" vertical="center"/>
      <protection/>
    </xf>
    <xf numFmtId="176" fontId="64" fillId="0" borderId="9" xfId="74" applyNumberFormat="1" applyFont="1" applyFill="1" applyBorder="1" applyAlignment="1">
      <alignment horizontal="right" vertical="center"/>
      <protection/>
    </xf>
    <xf numFmtId="176" fontId="65" fillId="0" borderId="9" xfId="74" applyNumberFormat="1" applyFont="1" applyFill="1" applyBorder="1" applyAlignment="1">
      <alignment horizontal="right" vertical="center"/>
      <protection/>
    </xf>
    <xf numFmtId="176" fontId="10" fillId="0" borderId="0" xfId="0" applyNumberFormat="1" applyFont="1" applyFill="1" applyAlignment="1" applyProtection="1">
      <alignment horizontal="left" vertical="center"/>
      <protection/>
    </xf>
    <xf numFmtId="0" fontId="65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14" fontId="65" fillId="0" borderId="9" xfId="74" applyNumberFormat="1" applyFont="1" applyFill="1" applyBorder="1" applyAlignment="1">
      <alignment horizontal="center" vertical="center"/>
      <protection/>
    </xf>
    <xf numFmtId="0" fontId="20" fillId="0" borderId="9" xfId="0" applyFont="1" applyFill="1" applyBorder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2 2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千位分隔[0]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style" xfId="68"/>
    <cellStyle name="常规 11" xfId="69"/>
    <cellStyle name="常规 2" xfId="70"/>
    <cellStyle name="常规 3" xfId="71"/>
    <cellStyle name="常规 4" xfId="72"/>
    <cellStyle name="常规 5" xfId="73"/>
    <cellStyle name="常规 7" xfId="74"/>
    <cellStyle name="常规_设备出售清单6(1).16" xfId="75"/>
    <cellStyle name="常规_Sheet1" xfId="76"/>
  </cellStyles>
  <dxfs count="2">
    <dxf>
      <border/>
    </dxf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1"/>
  <sheetViews>
    <sheetView tabSelected="1" view="pageBreakPreview" zoomScaleNormal="85" zoomScaleSheetLayoutView="100" workbookViewId="0" topLeftCell="A31">
      <selection activeCell="R13" sqref="R13:R140"/>
    </sheetView>
  </sheetViews>
  <sheetFormatPr defaultColWidth="9.00390625" defaultRowHeight="15.75" customHeight="1"/>
  <cols>
    <col min="1" max="1" width="5.125" style="7" customWidth="1"/>
    <col min="2" max="2" width="5.875" style="7" customWidth="1"/>
    <col min="3" max="3" width="21.25390625" style="8" customWidth="1"/>
    <col min="4" max="4" width="21.125" style="9" customWidth="1"/>
    <col min="5" max="5" width="16.625" style="9" customWidth="1"/>
    <col min="6" max="6" width="4.875" style="10" customWidth="1"/>
    <col min="7" max="7" width="4.00390625" style="11" customWidth="1"/>
    <col min="8" max="8" width="9.25390625" style="225" customWidth="1"/>
    <col min="9" max="9" width="9.50390625" style="225" customWidth="1"/>
    <col min="10" max="10" width="15.875" style="9" customWidth="1"/>
    <col min="11" max="11" width="15.50390625" style="9" customWidth="1"/>
    <col min="12" max="12" width="14.75390625" style="9" customWidth="1"/>
    <col min="13" max="13" width="6.625" style="9" customWidth="1"/>
    <col min="14" max="14" width="13.875" style="9" customWidth="1"/>
    <col min="15" max="15" width="4.875" style="9" customWidth="1"/>
    <col min="16" max="16" width="14.875" style="9" customWidth="1"/>
    <col min="17" max="17" width="5.25390625" style="9" customWidth="1"/>
    <col min="18" max="18" width="6.875" style="9" customWidth="1"/>
    <col min="19" max="19" width="5.00390625" style="15" customWidth="1"/>
    <col min="20" max="220" width="9.00390625" style="9" customWidth="1"/>
    <col min="221" max="221" width="5.125" style="9" customWidth="1"/>
    <col min="222" max="222" width="21.50390625" style="9" customWidth="1"/>
    <col min="223" max="223" width="9.75390625" style="9" customWidth="1"/>
    <col min="224" max="224" width="22.25390625" style="9" customWidth="1"/>
    <col min="225" max="225" width="4.50390625" style="9" customWidth="1"/>
    <col min="226" max="226" width="8.625" style="9" customWidth="1"/>
    <col min="227" max="228" width="9.25390625" style="9" customWidth="1"/>
    <col min="229" max="230" width="9.00390625" style="9" customWidth="1"/>
    <col min="231" max="231" width="14.375" style="9" customWidth="1"/>
    <col min="232" max="232" width="12.875" style="9" customWidth="1"/>
    <col min="233" max="233" width="13.125" style="9" customWidth="1"/>
    <col min="234" max="234" width="6.25390625" style="9" customWidth="1"/>
    <col min="235" max="235" width="11.875" style="9" customWidth="1"/>
    <col min="236" max="236" width="4.50390625" style="9" customWidth="1"/>
    <col min="237" max="237" width="5.375" style="9" customWidth="1"/>
    <col min="238" max="238" width="8.375" style="9" customWidth="1"/>
    <col min="239" max="239" width="5.75390625" style="9" customWidth="1"/>
    <col min="240" max="240" width="4.50390625" style="9" customWidth="1"/>
    <col min="241" max="241" width="7.125" style="9" customWidth="1"/>
    <col min="242" max="242" width="4.125" style="9" customWidth="1"/>
    <col min="243" max="243" width="5.75390625" style="9" customWidth="1"/>
    <col min="244" max="246" width="9.00390625" style="9" customWidth="1"/>
    <col min="247" max="247" width="7.50390625" style="9" customWidth="1"/>
    <col min="248" max="248" width="9.00390625" style="9" customWidth="1"/>
    <col min="249" max="249" width="12.375" style="9" customWidth="1"/>
    <col min="250" max="250" width="6.875" style="9" customWidth="1"/>
    <col min="251" max="255" width="6.50390625" style="9" customWidth="1"/>
    <col min="256" max="256" width="8.75390625" style="9" customWidth="1"/>
  </cols>
  <sheetData>
    <row r="1" spans="1:19" s="1" customFormat="1" ht="24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218" customFormat="1" ht="24" customHeight="1">
      <c r="A2" s="226" t="s">
        <v>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</row>
    <row r="3" spans="1:19" s="218" customFormat="1" ht="18.75" customHeight="1">
      <c r="A3" s="227" t="s">
        <v>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40" t="s">
        <v>3</v>
      </c>
      <c r="M3" s="240"/>
      <c r="N3" s="240"/>
      <c r="O3" s="240"/>
      <c r="P3" s="240"/>
      <c r="Q3" s="240"/>
      <c r="R3" s="240"/>
      <c r="S3" s="240"/>
    </row>
    <row r="4" spans="1:19" s="3" customFormat="1" ht="15.75" customHeight="1">
      <c r="A4" s="229" t="s">
        <v>4</v>
      </c>
      <c r="B4" s="26" t="s">
        <v>5</v>
      </c>
      <c r="C4" s="94" t="s">
        <v>6</v>
      </c>
      <c r="D4" s="94" t="s">
        <v>7</v>
      </c>
      <c r="E4" s="94" t="s">
        <v>8</v>
      </c>
      <c r="F4" s="94" t="s">
        <v>9</v>
      </c>
      <c r="G4" s="94" t="s">
        <v>10</v>
      </c>
      <c r="H4" s="230" t="s">
        <v>11</v>
      </c>
      <c r="I4" s="230" t="s">
        <v>12</v>
      </c>
      <c r="J4" s="94" t="s">
        <v>13</v>
      </c>
      <c r="K4" s="94"/>
      <c r="L4" s="94" t="s">
        <v>14</v>
      </c>
      <c r="M4" s="94"/>
      <c r="N4" s="94"/>
      <c r="O4" s="94"/>
      <c r="P4" s="94"/>
      <c r="Q4" s="27" t="s">
        <v>15</v>
      </c>
      <c r="R4" s="27" t="s">
        <v>16</v>
      </c>
      <c r="S4" s="230" t="s">
        <v>17</v>
      </c>
    </row>
    <row r="5" spans="1:19" s="3" customFormat="1" ht="24" customHeight="1">
      <c r="A5" s="229"/>
      <c r="B5" s="29"/>
      <c r="C5" s="94"/>
      <c r="D5" s="94"/>
      <c r="E5" s="94"/>
      <c r="F5" s="94"/>
      <c r="G5" s="94"/>
      <c r="H5" s="230"/>
      <c r="I5" s="230"/>
      <c r="J5" s="94" t="s">
        <v>18</v>
      </c>
      <c r="K5" s="94" t="s">
        <v>19</v>
      </c>
      <c r="L5" s="30" t="s">
        <v>18</v>
      </c>
      <c r="M5" s="30" t="s">
        <v>20</v>
      </c>
      <c r="N5" s="30" t="s">
        <v>19</v>
      </c>
      <c r="O5" s="30" t="s">
        <v>21</v>
      </c>
      <c r="P5" s="30" t="s">
        <v>22</v>
      </c>
      <c r="Q5" s="30"/>
      <c r="R5" s="30"/>
      <c r="S5" s="230"/>
    </row>
    <row r="6" spans="1:19" s="4" customFormat="1" ht="22.5" customHeight="1">
      <c r="A6" s="231">
        <v>1</v>
      </c>
      <c r="B6" s="231" t="s">
        <v>23</v>
      </c>
      <c r="C6" s="232" t="s">
        <v>24</v>
      </c>
      <c r="D6" s="232" t="s">
        <v>25</v>
      </c>
      <c r="E6" s="232" t="s">
        <v>26</v>
      </c>
      <c r="F6" s="233" t="s">
        <v>27</v>
      </c>
      <c r="G6" s="234">
        <v>1</v>
      </c>
      <c r="H6" s="235">
        <v>39630</v>
      </c>
      <c r="I6" s="235">
        <v>39630</v>
      </c>
      <c r="J6" s="241">
        <v>280782.15</v>
      </c>
      <c r="K6" s="241">
        <v>34507.07</v>
      </c>
      <c r="L6" s="242">
        <v>208100</v>
      </c>
      <c r="M6" s="243">
        <v>20</v>
      </c>
      <c r="N6" s="242">
        <f aca="true" t="shared" si="0" ref="N6:N15">ROUND(L6*M6/100,0)</f>
        <v>41620</v>
      </c>
      <c r="O6" s="244">
        <v>0.3</v>
      </c>
      <c r="P6" s="242">
        <f aca="true" t="shared" si="1" ref="P6:P11">ROUND(N6*(1-O6),0)</f>
        <v>29134</v>
      </c>
      <c r="Q6" s="248">
        <f aca="true" t="shared" si="2" ref="Q6:Q11">(N6-K6)/K6</f>
        <v>0.206129642418206</v>
      </c>
      <c r="R6" s="248"/>
      <c r="S6" s="249" t="s">
        <v>28</v>
      </c>
    </row>
    <row r="7" spans="1:19" s="4" customFormat="1" ht="22.5" customHeight="1">
      <c r="A7" s="231">
        <v>2</v>
      </c>
      <c r="B7" s="231" t="s">
        <v>29</v>
      </c>
      <c r="C7" s="232" t="s">
        <v>30</v>
      </c>
      <c r="D7" s="232" t="s">
        <v>31</v>
      </c>
      <c r="E7" s="232" t="s">
        <v>26</v>
      </c>
      <c r="F7" s="233" t="s">
        <v>27</v>
      </c>
      <c r="G7" s="234">
        <v>1</v>
      </c>
      <c r="H7" s="235">
        <v>40725</v>
      </c>
      <c r="I7" s="235">
        <v>40725</v>
      </c>
      <c r="J7" s="241">
        <v>39148.19</v>
      </c>
      <c r="K7" s="241">
        <v>18612.29</v>
      </c>
      <c r="L7" s="242">
        <v>36800</v>
      </c>
      <c r="M7" s="243">
        <v>37</v>
      </c>
      <c r="N7" s="242">
        <f t="shared" si="0"/>
        <v>13616</v>
      </c>
      <c r="O7" s="244">
        <v>0.3</v>
      </c>
      <c r="P7" s="242">
        <f t="shared" si="1"/>
        <v>9531</v>
      </c>
      <c r="Q7" s="248">
        <f t="shared" si="2"/>
        <v>-0.268440369239895</v>
      </c>
      <c r="R7" s="248"/>
      <c r="S7" s="250"/>
    </row>
    <row r="8" spans="1:19" s="4" customFormat="1" ht="22.5" customHeight="1">
      <c r="A8" s="231">
        <v>3</v>
      </c>
      <c r="B8" s="231" t="s">
        <v>32</v>
      </c>
      <c r="C8" s="232" t="s">
        <v>33</v>
      </c>
      <c r="D8" s="232" t="s">
        <v>34</v>
      </c>
      <c r="E8" s="232" t="s">
        <v>35</v>
      </c>
      <c r="F8" s="233" t="s">
        <v>27</v>
      </c>
      <c r="G8" s="234">
        <v>1</v>
      </c>
      <c r="H8" s="235">
        <v>39326</v>
      </c>
      <c r="I8" s="235">
        <v>39326</v>
      </c>
      <c r="J8" s="241">
        <v>827097.86</v>
      </c>
      <c r="K8" s="241">
        <v>90896.3</v>
      </c>
      <c r="L8" s="242">
        <v>622200</v>
      </c>
      <c r="M8" s="243">
        <v>20</v>
      </c>
      <c r="N8" s="242">
        <f t="shared" si="0"/>
        <v>124440</v>
      </c>
      <c r="O8" s="244">
        <v>0.3</v>
      </c>
      <c r="P8" s="242">
        <f t="shared" si="1"/>
        <v>87108</v>
      </c>
      <c r="Q8" s="248">
        <f t="shared" si="2"/>
        <v>0.369032622890041</v>
      </c>
      <c r="R8" s="248"/>
      <c r="S8" s="250"/>
    </row>
    <row r="9" spans="1:19" s="4" customFormat="1" ht="22.5" customHeight="1">
      <c r="A9" s="231">
        <v>4</v>
      </c>
      <c r="B9" s="231" t="s">
        <v>36</v>
      </c>
      <c r="C9" s="232" t="s">
        <v>37</v>
      </c>
      <c r="D9" s="232" t="s">
        <v>38</v>
      </c>
      <c r="E9" s="232" t="s">
        <v>35</v>
      </c>
      <c r="F9" s="233" t="s">
        <v>27</v>
      </c>
      <c r="G9" s="234">
        <v>1</v>
      </c>
      <c r="H9" s="235">
        <v>39326</v>
      </c>
      <c r="I9" s="235">
        <v>39326</v>
      </c>
      <c r="J9" s="241">
        <v>57741.59</v>
      </c>
      <c r="K9" s="241">
        <v>5774.16</v>
      </c>
      <c r="L9" s="242">
        <v>43400</v>
      </c>
      <c r="M9" s="243">
        <v>20</v>
      </c>
      <c r="N9" s="242">
        <f t="shared" si="0"/>
        <v>8680</v>
      </c>
      <c r="O9" s="244">
        <v>0.3</v>
      </c>
      <c r="P9" s="242">
        <f t="shared" si="1"/>
        <v>6076</v>
      </c>
      <c r="Q9" s="248">
        <f t="shared" si="2"/>
        <v>0.50324895742411</v>
      </c>
      <c r="R9" s="248"/>
      <c r="S9" s="250"/>
    </row>
    <row r="10" spans="1:19" s="4" customFormat="1" ht="22.5" customHeight="1">
      <c r="A10" s="231">
        <v>5</v>
      </c>
      <c r="B10" s="231" t="s">
        <v>39</v>
      </c>
      <c r="C10" s="232" t="s">
        <v>40</v>
      </c>
      <c r="D10" s="232" t="s">
        <v>41</v>
      </c>
      <c r="E10" s="232" t="s">
        <v>42</v>
      </c>
      <c r="F10" s="233" t="s">
        <v>27</v>
      </c>
      <c r="G10" s="234">
        <v>1</v>
      </c>
      <c r="H10" s="235">
        <v>39326</v>
      </c>
      <c r="I10" s="235">
        <v>39326</v>
      </c>
      <c r="J10" s="241">
        <v>161128.67</v>
      </c>
      <c r="K10" s="241">
        <v>16112.87</v>
      </c>
      <c r="L10" s="242">
        <v>119500</v>
      </c>
      <c r="M10" s="243">
        <v>20</v>
      </c>
      <c r="N10" s="242">
        <f t="shared" si="0"/>
        <v>23900</v>
      </c>
      <c r="O10" s="244">
        <v>0.3</v>
      </c>
      <c r="P10" s="242">
        <f t="shared" si="1"/>
        <v>16730</v>
      </c>
      <c r="Q10" s="248">
        <f t="shared" si="2"/>
        <v>0.483286341911776</v>
      </c>
      <c r="R10" s="248"/>
      <c r="S10" s="250"/>
    </row>
    <row r="11" spans="1:19" s="219" customFormat="1" ht="22.5" customHeight="1">
      <c r="A11" s="231">
        <v>6</v>
      </c>
      <c r="B11" s="231" t="s">
        <v>43</v>
      </c>
      <c r="C11" s="232" t="s">
        <v>44</v>
      </c>
      <c r="D11" s="232"/>
      <c r="E11" s="232" t="s">
        <v>45</v>
      </c>
      <c r="F11" s="233" t="s">
        <v>27</v>
      </c>
      <c r="G11" s="234">
        <v>1</v>
      </c>
      <c r="H11" s="235">
        <v>42152</v>
      </c>
      <c r="I11" s="235">
        <v>42152</v>
      </c>
      <c r="J11" s="241">
        <v>18034.19</v>
      </c>
      <c r="K11" s="241">
        <v>14208.21</v>
      </c>
      <c r="L11" s="242">
        <v>17600</v>
      </c>
      <c r="M11" s="243">
        <v>62</v>
      </c>
      <c r="N11" s="242">
        <f t="shared" si="0"/>
        <v>10912</v>
      </c>
      <c r="O11" s="244">
        <v>0.3</v>
      </c>
      <c r="P11" s="242">
        <f t="shared" si="1"/>
        <v>7638</v>
      </c>
      <c r="Q11" s="248">
        <f t="shared" si="2"/>
        <v>-0.231993333431868</v>
      </c>
      <c r="R11" s="248"/>
      <c r="S11" s="250"/>
    </row>
    <row r="12" spans="1:19" s="4" customFormat="1" ht="22.5" customHeight="1">
      <c r="A12" s="236" t="s">
        <v>46</v>
      </c>
      <c r="B12" s="237"/>
      <c r="C12" s="237"/>
      <c r="D12" s="237"/>
      <c r="E12" s="238"/>
      <c r="F12" s="233"/>
      <c r="G12" s="239">
        <f>SUM(G6:G11)</f>
        <v>6</v>
      </c>
      <c r="H12" s="235"/>
      <c r="I12" s="235"/>
      <c r="J12" s="245">
        <f>SUM(J6:J11)</f>
        <v>1383932.65</v>
      </c>
      <c r="K12" s="246">
        <f>SUM(K6:K11)</f>
        <v>180110.9</v>
      </c>
      <c r="L12" s="247">
        <f>SUM(L6:L11)</f>
        <v>1047600</v>
      </c>
      <c r="M12" s="243"/>
      <c r="N12" s="247">
        <f>SUM(N6:N11)</f>
        <v>223168</v>
      </c>
      <c r="O12" s="244"/>
      <c r="P12" s="247">
        <f>SUM(P6:P11)</f>
        <v>156217</v>
      </c>
      <c r="Q12" s="248"/>
      <c r="R12" s="248"/>
      <c r="S12" s="251"/>
    </row>
    <row r="13" spans="1:19" ht="22.5" customHeight="1">
      <c r="A13" s="231">
        <v>7</v>
      </c>
      <c r="B13" s="231" t="s">
        <v>47</v>
      </c>
      <c r="C13" s="232" t="s">
        <v>24</v>
      </c>
      <c r="D13" s="232" t="s">
        <v>25</v>
      </c>
      <c r="E13" s="232" t="s">
        <v>26</v>
      </c>
      <c r="F13" s="233" t="s">
        <v>27</v>
      </c>
      <c r="G13" s="234">
        <v>1</v>
      </c>
      <c r="H13" s="235">
        <v>39630</v>
      </c>
      <c r="I13" s="235">
        <v>39630</v>
      </c>
      <c r="J13" s="241">
        <v>280782.16</v>
      </c>
      <c r="K13" s="241">
        <v>34507.08</v>
      </c>
      <c r="L13" s="242">
        <v>208100</v>
      </c>
      <c r="M13" s="243">
        <v>20</v>
      </c>
      <c r="N13" s="242">
        <f aca="true" t="shared" si="3" ref="N13">ROUND(L13*M13/100,0)</f>
        <v>41620</v>
      </c>
      <c r="O13" s="244">
        <v>0.3</v>
      </c>
      <c r="P13" s="242">
        <f aca="true" t="shared" si="4" ref="P13:P15">ROUND(N13*(1-O13),0)</f>
        <v>29134</v>
      </c>
      <c r="Q13" s="248">
        <f aca="true" t="shared" si="5" ref="Q13:Q15">(N13-K13)/K13</f>
        <v>0.206129292887141</v>
      </c>
      <c r="R13" s="248"/>
      <c r="S13" s="249" t="s">
        <v>48</v>
      </c>
    </row>
    <row r="14" spans="1:19" s="4" customFormat="1" ht="22.5" customHeight="1">
      <c r="A14" s="231">
        <v>8</v>
      </c>
      <c r="B14" s="231" t="s">
        <v>49</v>
      </c>
      <c r="C14" s="232" t="s">
        <v>50</v>
      </c>
      <c r="D14" s="232" t="s">
        <v>51</v>
      </c>
      <c r="E14" s="232" t="s">
        <v>35</v>
      </c>
      <c r="F14" s="233" t="s">
        <v>27</v>
      </c>
      <c r="G14" s="234">
        <v>1</v>
      </c>
      <c r="H14" s="235">
        <v>39904</v>
      </c>
      <c r="I14" s="235">
        <v>39904</v>
      </c>
      <c r="J14" s="241">
        <v>456534.13</v>
      </c>
      <c r="K14" s="241">
        <v>74154.42</v>
      </c>
      <c r="L14" s="242">
        <v>327600</v>
      </c>
      <c r="M14" s="243">
        <v>22</v>
      </c>
      <c r="N14" s="242">
        <f t="shared" si="0"/>
        <v>72072</v>
      </c>
      <c r="O14" s="244">
        <v>0.3</v>
      </c>
      <c r="P14" s="242">
        <f t="shared" si="4"/>
        <v>50450</v>
      </c>
      <c r="Q14" s="248">
        <f t="shared" si="5"/>
        <v>-0.0280822100692042</v>
      </c>
      <c r="R14" s="248"/>
      <c r="S14" s="250"/>
    </row>
    <row r="15" spans="1:19" s="4" customFormat="1" ht="22.5" customHeight="1">
      <c r="A15" s="231">
        <v>9</v>
      </c>
      <c r="B15" s="231" t="s">
        <v>52</v>
      </c>
      <c r="C15" s="232" t="s">
        <v>40</v>
      </c>
      <c r="D15" s="232" t="s">
        <v>41</v>
      </c>
      <c r="E15" s="232" t="s">
        <v>42</v>
      </c>
      <c r="F15" s="233" t="s">
        <v>27</v>
      </c>
      <c r="G15" s="234">
        <v>1</v>
      </c>
      <c r="H15" s="235">
        <v>39326</v>
      </c>
      <c r="I15" s="235">
        <v>39326</v>
      </c>
      <c r="J15" s="241">
        <v>98781.04</v>
      </c>
      <c r="K15" s="241">
        <v>9878.1</v>
      </c>
      <c r="L15" s="242">
        <v>73300</v>
      </c>
      <c r="M15" s="243">
        <v>20</v>
      </c>
      <c r="N15" s="242">
        <f t="shared" si="0"/>
        <v>14660</v>
      </c>
      <c r="O15" s="244">
        <v>0.3</v>
      </c>
      <c r="P15" s="242">
        <f t="shared" si="4"/>
        <v>10262</v>
      </c>
      <c r="Q15" s="248">
        <f t="shared" si="5"/>
        <v>0.484091070145068</v>
      </c>
      <c r="R15" s="248"/>
      <c r="S15" s="250"/>
    </row>
    <row r="16" spans="1:19" s="4" customFormat="1" ht="22.5" customHeight="1">
      <c r="A16" s="236" t="s">
        <v>46</v>
      </c>
      <c r="B16" s="237"/>
      <c r="C16" s="237"/>
      <c r="D16" s="237"/>
      <c r="E16" s="238"/>
      <c r="F16" s="233"/>
      <c r="G16" s="239">
        <f>SUM(G13:G15)</f>
        <v>3</v>
      </c>
      <c r="H16" s="235"/>
      <c r="I16" s="235"/>
      <c r="J16" s="246">
        <f>SUM(J13:J15)</f>
        <v>836097.33</v>
      </c>
      <c r="K16" s="246">
        <f>SUM(K13:K15)</f>
        <v>118539.6</v>
      </c>
      <c r="L16" s="247">
        <f>SUM(L13:L15)</f>
        <v>609000</v>
      </c>
      <c r="M16" s="243"/>
      <c r="N16" s="247">
        <f>SUM(N13:N15)</f>
        <v>128352</v>
      </c>
      <c r="O16" s="244"/>
      <c r="P16" s="247">
        <f>SUM(P13:P15)</f>
        <v>89846</v>
      </c>
      <c r="Q16" s="248"/>
      <c r="R16" s="248"/>
      <c r="S16" s="251"/>
    </row>
    <row r="17" spans="1:19" s="4" customFormat="1" ht="22.5" customHeight="1">
      <c r="A17" s="231">
        <v>10</v>
      </c>
      <c r="B17" s="231" t="s">
        <v>53</v>
      </c>
      <c r="C17" s="232" t="s">
        <v>54</v>
      </c>
      <c r="D17" s="232" t="s">
        <v>55</v>
      </c>
      <c r="E17" s="232" t="s">
        <v>35</v>
      </c>
      <c r="F17" s="233" t="s">
        <v>27</v>
      </c>
      <c r="G17" s="234">
        <v>1</v>
      </c>
      <c r="H17" s="235">
        <v>39326</v>
      </c>
      <c r="I17" s="235">
        <v>39326</v>
      </c>
      <c r="J17" s="241">
        <v>547010.69</v>
      </c>
      <c r="K17" s="241">
        <v>54701.07</v>
      </c>
      <c r="L17" s="242">
        <v>411500</v>
      </c>
      <c r="M17" s="243">
        <v>20</v>
      </c>
      <c r="N17" s="242">
        <f>ROUND(L17*M17/100,0)</f>
        <v>82300</v>
      </c>
      <c r="O17" s="244">
        <v>0.3</v>
      </c>
      <c r="P17" s="242">
        <f aca="true" t="shared" si="6" ref="P17:P34">ROUND(N17*(1-O17),0)</f>
        <v>57610</v>
      </c>
      <c r="Q17" s="248">
        <f aca="true" t="shared" si="7" ref="Q17:Q34">(N17-K17)/K17</f>
        <v>0.504540953220842</v>
      </c>
      <c r="R17" s="248"/>
      <c r="S17" s="250" t="s">
        <v>56</v>
      </c>
    </row>
    <row r="18" spans="1:19" s="4" customFormat="1" ht="22.5" customHeight="1">
      <c r="A18" s="231">
        <v>11</v>
      </c>
      <c r="B18" s="231" t="s">
        <v>57</v>
      </c>
      <c r="C18" s="232" t="s">
        <v>58</v>
      </c>
      <c r="D18" s="232" t="s">
        <v>59</v>
      </c>
      <c r="E18" s="232" t="s">
        <v>60</v>
      </c>
      <c r="F18" s="233" t="s">
        <v>27</v>
      </c>
      <c r="G18" s="234">
        <v>1</v>
      </c>
      <c r="H18" s="235">
        <v>41486</v>
      </c>
      <c r="I18" s="235">
        <v>41486</v>
      </c>
      <c r="J18" s="241">
        <v>42735.04</v>
      </c>
      <c r="K18" s="241">
        <v>30096.31</v>
      </c>
      <c r="L18" s="242">
        <v>29800</v>
      </c>
      <c r="M18" s="243">
        <v>49</v>
      </c>
      <c r="N18" s="242">
        <f aca="true" t="shared" si="8" ref="N18:N34">ROUND(L18*M18/100,0)</f>
        <v>14602</v>
      </c>
      <c r="O18" s="244">
        <v>0.3</v>
      </c>
      <c r="P18" s="242">
        <f t="shared" si="6"/>
        <v>10221</v>
      </c>
      <c r="Q18" s="248">
        <f t="shared" si="7"/>
        <v>-0.514824242573259</v>
      </c>
      <c r="R18" s="248"/>
      <c r="S18" s="250"/>
    </row>
    <row r="19" spans="1:19" s="4" customFormat="1" ht="22.5" customHeight="1">
      <c r="A19" s="231">
        <v>12</v>
      </c>
      <c r="B19" s="231" t="s">
        <v>61</v>
      </c>
      <c r="C19" s="232" t="s">
        <v>62</v>
      </c>
      <c r="D19" s="232" t="s">
        <v>63</v>
      </c>
      <c r="E19" s="232"/>
      <c r="F19" s="233" t="s">
        <v>27</v>
      </c>
      <c r="G19" s="234">
        <v>1</v>
      </c>
      <c r="H19" s="235">
        <v>41547</v>
      </c>
      <c r="I19" s="235">
        <v>41547</v>
      </c>
      <c r="J19" s="241">
        <v>3760.68</v>
      </c>
      <c r="K19" s="241">
        <v>2677.11</v>
      </c>
      <c r="L19" s="242">
        <v>2600</v>
      </c>
      <c r="M19" s="243">
        <v>49</v>
      </c>
      <c r="N19" s="242">
        <f t="shared" si="8"/>
        <v>1274</v>
      </c>
      <c r="O19" s="244">
        <v>0.3</v>
      </c>
      <c r="P19" s="242">
        <f t="shared" si="6"/>
        <v>892</v>
      </c>
      <c r="Q19" s="248">
        <f t="shared" si="7"/>
        <v>-0.524113689762468</v>
      </c>
      <c r="R19" s="248"/>
      <c r="S19" s="250"/>
    </row>
    <row r="20" spans="1:19" s="4" customFormat="1" ht="22.5" customHeight="1">
      <c r="A20" s="231">
        <v>13</v>
      </c>
      <c r="B20" s="231" t="s">
        <v>64</v>
      </c>
      <c r="C20" s="232" t="s">
        <v>65</v>
      </c>
      <c r="D20" s="232" t="s">
        <v>66</v>
      </c>
      <c r="E20" s="232" t="s">
        <v>35</v>
      </c>
      <c r="F20" s="233" t="s">
        <v>27</v>
      </c>
      <c r="G20" s="234">
        <v>1</v>
      </c>
      <c r="H20" s="235">
        <v>39904</v>
      </c>
      <c r="I20" s="235">
        <v>39904</v>
      </c>
      <c r="J20" s="241">
        <v>82239.63</v>
      </c>
      <c r="K20" s="241">
        <v>13533.69</v>
      </c>
      <c r="L20" s="242">
        <v>23800</v>
      </c>
      <c r="M20" s="243">
        <v>25</v>
      </c>
      <c r="N20" s="242">
        <f t="shared" si="8"/>
        <v>5950</v>
      </c>
      <c r="O20" s="244">
        <v>0.3</v>
      </c>
      <c r="P20" s="242">
        <f t="shared" si="6"/>
        <v>4165</v>
      </c>
      <c r="Q20" s="248">
        <f t="shared" si="7"/>
        <v>-0.560356414252137</v>
      </c>
      <c r="R20" s="248"/>
      <c r="S20" s="250"/>
    </row>
    <row r="21" spans="1:19" s="2" customFormat="1" ht="22.5" customHeight="1">
      <c r="A21" s="231">
        <v>14</v>
      </c>
      <c r="B21" s="231" t="s">
        <v>67</v>
      </c>
      <c r="C21" s="232" t="s">
        <v>68</v>
      </c>
      <c r="D21" s="232" t="s">
        <v>69</v>
      </c>
      <c r="E21" s="232" t="s">
        <v>35</v>
      </c>
      <c r="F21" s="233" t="s">
        <v>27</v>
      </c>
      <c r="G21" s="234">
        <v>1</v>
      </c>
      <c r="H21" s="235">
        <v>40725</v>
      </c>
      <c r="I21" s="235">
        <v>40725</v>
      </c>
      <c r="J21" s="241">
        <v>855408.42</v>
      </c>
      <c r="K21" s="241">
        <v>406004.53</v>
      </c>
      <c r="L21" s="242">
        <v>606500</v>
      </c>
      <c r="M21" s="243">
        <v>40</v>
      </c>
      <c r="N21" s="242">
        <f t="shared" si="8"/>
        <v>242600</v>
      </c>
      <c r="O21" s="244">
        <v>0.3</v>
      </c>
      <c r="P21" s="242">
        <f t="shared" si="6"/>
        <v>169820</v>
      </c>
      <c r="Q21" s="248">
        <f t="shared" si="7"/>
        <v>-0.402469721212224</v>
      </c>
      <c r="R21" s="248"/>
      <c r="S21" s="250"/>
    </row>
    <row r="22" spans="1:19" ht="22.5" customHeight="1">
      <c r="A22" s="231">
        <v>15</v>
      </c>
      <c r="B22" s="231" t="s">
        <v>70</v>
      </c>
      <c r="C22" s="232" t="s">
        <v>71</v>
      </c>
      <c r="D22" s="232" t="s">
        <v>72</v>
      </c>
      <c r="E22" s="232" t="s">
        <v>35</v>
      </c>
      <c r="F22" s="233" t="s">
        <v>27</v>
      </c>
      <c r="G22" s="234">
        <v>1</v>
      </c>
      <c r="H22" s="235">
        <v>40725</v>
      </c>
      <c r="I22" s="235">
        <v>40725</v>
      </c>
      <c r="J22" s="241">
        <v>70466.75</v>
      </c>
      <c r="K22" s="241">
        <v>33502.37</v>
      </c>
      <c r="L22" s="242">
        <v>50000</v>
      </c>
      <c r="M22" s="243">
        <v>40</v>
      </c>
      <c r="N22" s="242">
        <f t="shared" si="8"/>
        <v>20000</v>
      </c>
      <c r="O22" s="244">
        <v>0.3</v>
      </c>
      <c r="P22" s="242">
        <f t="shared" si="6"/>
        <v>14000</v>
      </c>
      <c r="Q22" s="248">
        <f t="shared" si="7"/>
        <v>-0.403027308217299</v>
      </c>
      <c r="R22" s="248"/>
      <c r="S22" s="250"/>
    </row>
    <row r="23" spans="1:19" s="220" customFormat="1" ht="22.5" customHeight="1">
      <c r="A23" s="231">
        <v>16</v>
      </c>
      <c r="B23" s="231" t="s">
        <v>73</v>
      </c>
      <c r="C23" s="232" t="s">
        <v>74</v>
      </c>
      <c r="D23" s="232" t="s">
        <v>75</v>
      </c>
      <c r="E23" s="232" t="s">
        <v>76</v>
      </c>
      <c r="F23" s="233" t="s">
        <v>27</v>
      </c>
      <c r="G23" s="234">
        <v>1</v>
      </c>
      <c r="H23" s="235">
        <v>41089</v>
      </c>
      <c r="I23" s="235">
        <v>37468</v>
      </c>
      <c r="J23" s="241">
        <v>67552.68</v>
      </c>
      <c r="K23" s="241">
        <v>21447.8</v>
      </c>
      <c r="L23" s="242">
        <v>119800</v>
      </c>
      <c r="M23" s="243">
        <v>20</v>
      </c>
      <c r="N23" s="242">
        <f t="shared" si="8"/>
        <v>23960</v>
      </c>
      <c r="O23" s="244">
        <v>0.3</v>
      </c>
      <c r="P23" s="242">
        <f t="shared" si="6"/>
        <v>16772</v>
      </c>
      <c r="Q23" s="248">
        <f t="shared" si="7"/>
        <v>0.117130894543963</v>
      </c>
      <c r="R23" s="248"/>
      <c r="S23" s="250"/>
    </row>
    <row r="24" spans="1:19" ht="22.5" customHeight="1">
      <c r="A24" s="231">
        <v>17</v>
      </c>
      <c r="B24" s="231" t="s">
        <v>77</v>
      </c>
      <c r="C24" s="232" t="s">
        <v>78</v>
      </c>
      <c r="D24" s="232" t="s">
        <v>79</v>
      </c>
      <c r="E24" s="232" t="s">
        <v>80</v>
      </c>
      <c r="F24" s="233" t="s">
        <v>27</v>
      </c>
      <c r="G24" s="234">
        <v>1</v>
      </c>
      <c r="H24" s="235">
        <v>42833</v>
      </c>
      <c r="I24" s="235">
        <v>42833</v>
      </c>
      <c r="J24" s="241">
        <v>198299.15</v>
      </c>
      <c r="K24" s="241">
        <v>157181.92</v>
      </c>
      <c r="L24" s="242">
        <v>140900</v>
      </c>
      <c r="M24" s="243">
        <v>77</v>
      </c>
      <c r="N24" s="242">
        <f t="shared" si="8"/>
        <v>108493</v>
      </c>
      <c r="O24" s="244">
        <v>0.3</v>
      </c>
      <c r="P24" s="242">
        <f t="shared" si="6"/>
        <v>75945</v>
      </c>
      <c r="Q24" s="248">
        <f t="shared" si="7"/>
        <v>-0.309761580721243</v>
      </c>
      <c r="R24" s="248"/>
      <c r="S24" s="250"/>
    </row>
    <row r="25" spans="1:19" ht="22.5" customHeight="1">
      <c r="A25" s="231">
        <v>18</v>
      </c>
      <c r="B25" s="231" t="s">
        <v>81</v>
      </c>
      <c r="C25" s="232" t="s">
        <v>82</v>
      </c>
      <c r="D25" s="232" t="s">
        <v>83</v>
      </c>
      <c r="E25" s="232" t="s">
        <v>42</v>
      </c>
      <c r="F25" s="233" t="s">
        <v>27</v>
      </c>
      <c r="G25" s="234">
        <v>1</v>
      </c>
      <c r="H25" s="235">
        <v>39904</v>
      </c>
      <c r="I25" s="235">
        <v>39904</v>
      </c>
      <c r="J25" s="241">
        <v>103140.94</v>
      </c>
      <c r="K25" s="241">
        <v>16973.2</v>
      </c>
      <c r="L25" s="242">
        <v>72100</v>
      </c>
      <c r="M25" s="243">
        <v>22</v>
      </c>
      <c r="N25" s="242">
        <f t="shared" si="8"/>
        <v>15862</v>
      </c>
      <c r="O25" s="244">
        <v>0.3</v>
      </c>
      <c r="P25" s="242">
        <f t="shared" si="6"/>
        <v>11103</v>
      </c>
      <c r="Q25" s="248">
        <f t="shared" si="7"/>
        <v>-0.0654679141234417</v>
      </c>
      <c r="R25" s="248"/>
      <c r="S25" s="250"/>
    </row>
    <row r="26" spans="1:19" ht="22.5" customHeight="1">
      <c r="A26" s="231">
        <v>19</v>
      </c>
      <c r="B26" s="231" t="s">
        <v>84</v>
      </c>
      <c r="C26" s="232" t="s">
        <v>85</v>
      </c>
      <c r="D26" s="232"/>
      <c r="E26" s="232"/>
      <c r="F26" s="233" t="s">
        <v>27</v>
      </c>
      <c r="G26" s="234">
        <v>1</v>
      </c>
      <c r="H26" s="235">
        <v>42943</v>
      </c>
      <c r="I26" s="235">
        <v>42943</v>
      </c>
      <c r="J26" s="241">
        <v>19399.15</v>
      </c>
      <c r="K26" s="241">
        <v>15740.61</v>
      </c>
      <c r="L26" s="242">
        <v>13800</v>
      </c>
      <c r="M26" s="243">
        <v>77</v>
      </c>
      <c r="N26" s="242">
        <f t="shared" si="8"/>
        <v>10626</v>
      </c>
      <c r="O26" s="244">
        <v>0.3</v>
      </c>
      <c r="P26" s="242">
        <f t="shared" si="6"/>
        <v>7438</v>
      </c>
      <c r="Q26" s="248">
        <f t="shared" si="7"/>
        <v>-0.324930863543408</v>
      </c>
      <c r="R26" s="248"/>
      <c r="S26" s="250"/>
    </row>
    <row r="27" spans="1:256" ht="22.5" customHeight="1">
      <c r="A27" s="231">
        <v>20</v>
      </c>
      <c r="B27" s="231" t="s">
        <v>86</v>
      </c>
      <c r="C27" s="232" t="s">
        <v>87</v>
      </c>
      <c r="D27" s="232"/>
      <c r="E27" s="232" t="s">
        <v>88</v>
      </c>
      <c r="F27" s="233" t="s">
        <v>27</v>
      </c>
      <c r="G27" s="234">
        <v>1</v>
      </c>
      <c r="H27" s="235">
        <v>39904</v>
      </c>
      <c r="I27" s="235">
        <v>39904</v>
      </c>
      <c r="J27" s="241">
        <v>531015.79</v>
      </c>
      <c r="K27" s="241">
        <v>53101.58</v>
      </c>
      <c r="L27" s="242">
        <v>39900</v>
      </c>
      <c r="M27" s="243">
        <v>25</v>
      </c>
      <c r="N27" s="242">
        <f t="shared" si="8"/>
        <v>9975</v>
      </c>
      <c r="O27" s="244">
        <v>0.3</v>
      </c>
      <c r="P27" s="242">
        <f t="shared" si="6"/>
        <v>6983</v>
      </c>
      <c r="Q27" s="248">
        <f t="shared" si="7"/>
        <v>-0.81215248209187</v>
      </c>
      <c r="R27" s="248"/>
      <c r="S27" s="250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  <c r="GO27" s="221"/>
      <c r="GP27" s="221"/>
      <c r="GQ27" s="221"/>
      <c r="GR27" s="221"/>
      <c r="GS27" s="221"/>
      <c r="GT27" s="221"/>
      <c r="GU27" s="221"/>
      <c r="GV27" s="221"/>
      <c r="GW27" s="221"/>
      <c r="GX27" s="221"/>
      <c r="GY27" s="221"/>
      <c r="GZ27" s="221"/>
      <c r="HA27" s="221"/>
      <c r="HB27" s="221"/>
      <c r="HC27" s="221"/>
      <c r="HD27" s="221"/>
      <c r="HE27" s="221"/>
      <c r="HF27" s="221"/>
      <c r="HG27" s="221"/>
      <c r="HH27" s="221"/>
      <c r="HI27" s="221"/>
      <c r="HJ27" s="221"/>
      <c r="HK27" s="221"/>
      <c r="HL27" s="221"/>
      <c r="HM27" s="221"/>
      <c r="HN27" s="221"/>
      <c r="HO27" s="221"/>
      <c r="HP27" s="221"/>
      <c r="HQ27" s="221"/>
      <c r="HR27" s="221"/>
      <c r="HS27" s="221"/>
      <c r="HT27" s="221"/>
      <c r="HW27" s="221"/>
      <c r="HX27" s="221"/>
      <c r="HY27" s="221"/>
      <c r="HZ27" s="221"/>
      <c r="IA27" s="221"/>
      <c r="IB27" s="221"/>
      <c r="IC27" s="221"/>
      <c r="ID27" s="221"/>
      <c r="IE27" s="221"/>
      <c r="IF27" s="221"/>
      <c r="IG27" s="221"/>
      <c r="IH27" s="221"/>
      <c r="II27" s="221"/>
      <c r="IM27" s="221"/>
      <c r="IN27" s="221"/>
      <c r="IO27" s="221"/>
      <c r="IP27" s="221"/>
      <c r="IQ27" s="221"/>
      <c r="IR27" s="221"/>
      <c r="IS27" s="221"/>
      <c r="IT27" s="221"/>
      <c r="IU27" s="221"/>
      <c r="IV27" s="221"/>
    </row>
    <row r="28" spans="1:19" s="219" customFormat="1" ht="22.5" customHeight="1">
      <c r="A28" s="231">
        <v>21</v>
      </c>
      <c r="B28" s="231" t="s">
        <v>89</v>
      </c>
      <c r="C28" s="232" t="s">
        <v>90</v>
      </c>
      <c r="D28" s="232" t="s">
        <v>91</v>
      </c>
      <c r="E28" s="232"/>
      <c r="F28" s="233" t="s">
        <v>27</v>
      </c>
      <c r="G28" s="234">
        <v>1</v>
      </c>
      <c r="H28" s="235">
        <v>39326</v>
      </c>
      <c r="I28" s="235">
        <v>39326</v>
      </c>
      <c r="J28" s="241">
        <v>6643.01</v>
      </c>
      <c r="K28" s="241">
        <v>664.3</v>
      </c>
      <c r="L28" s="242">
        <v>6900</v>
      </c>
      <c r="M28" s="243">
        <v>20</v>
      </c>
      <c r="N28" s="242">
        <f t="shared" si="8"/>
        <v>1380</v>
      </c>
      <c r="O28" s="244">
        <v>0.3</v>
      </c>
      <c r="P28" s="242">
        <f t="shared" si="6"/>
        <v>966</v>
      </c>
      <c r="Q28" s="248">
        <f t="shared" si="7"/>
        <v>1.07737468011441</v>
      </c>
      <c r="R28" s="248"/>
      <c r="S28" s="250"/>
    </row>
    <row r="29" spans="1:19" s="219" customFormat="1" ht="22.5" customHeight="1">
      <c r="A29" s="231">
        <v>22</v>
      </c>
      <c r="B29" s="231" t="s">
        <v>92</v>
      </c>
      <c r="C29" s="232" t="s">
        <v>93</v>
      </c>
      <c r="D29" s="232" t="s">
        <v>94</v>
      </c>
      <c r="E29" s="232" t="s">
        <v>95</v>
      </c>
      <c r="F29" s="233" t="s">
        <v>27</v>
      </c>
      <c r="G29" s="234">
        <v>1</v>
      </c>
      <c r="H29" s="235">
        <v>40725</v>
      </c>
      <c r="I29" s="235">
        <v>40725</v>
      </c>
      <c r="J29" s="241">
        <v>10300.84</v>
      </c>
      <c r="K29" s="241">
        <v>4897.76</v>
      </c>
      <c r="L29" s="242">
        <v>10200</v>
      </c>
      <c r="M29" s="243">
        <v>40</v>
      </c>
      <c r="N29" s="242">
        <f t="shared" si="8"/>
        <v>4080</v>
      </c>
      <c r="O29" s="244">
        <v>0.3</v>
      </c>
      <c r="P29" s="242">
        <f t="shared" si="6"/>
        <v>2856</v>
      </c>
      <c r="Q29" s="248">
        <f t="shared" si="7"/>
        <v>-0.166966123289014</v>
      </c>
      <c r="R29" s="248"/>
      <c r="S29" s="250"/>
    </row>
    <row r="30" spans="1:19" s="219" customFormat="1" ht="22.5" customHeight="1">
      <c r="A30" s="231">
        <v>23</v>
      </c>
      <c r="B30" s="231" t="s">
        <v>96</v>
      </c>
      <c r="C30" s="232" t="s">
        <v>93</v>
      </c>
      <c r="D30" s="232" t="s">
        <v>97</v>
      </c>
      <c r="E30" s="232" t="s">
        <v>95</v>
      </c>
      <c r="F30" s="233" t="s">
        <v>27</v>
      </c>
      <c r="G30" s="234">
        <v>1</v>
      </c>
      <c r="H30" s="235">
        <v>40725</v>
      </c>
      <c r="I30" s="235">
        <v>40725</v>
      </c>
      <c r="J30" s="241">
        <v>10300.84</v>
      </c>
      <c r="K30" s="241">
        <v>4897.76</v>
      </c>
      <c r="L30" s="242">
        <v>10200</v>
      </c>
      <c r="M30" s="243">
        <v>40</v>
      </c>
      <c r="N30" s="242">
        <f t="shared" si="8"/>
        <v>4080</v>
      </c>
      <c r="O30" s="244">
        <v>0.3</v>
      </c>
      <c r="P30" s="242">
        <f t="shared" si="6"/>
        <v>2856</v>
      </c>
      <c r="Q30" s="248">
        <f t="shared" si="7"/>
        <v>-0.166966123289014</v>
      </c>
      <c r="R30" s="248"/>
      <c r="S30" s="250"/>
    </row>
    <row r="31" spans="1:19" s="219" customFormat="1" ht="22.5" customHeight="1">
      <c r="A31" s="231">
        <v>24</v>
      </c>
      <c r="B31" s="231" t="s">
        <v>98</v>
      </c>
      <c r="C31" s="232" t="s">
        <v>93</v>
      </c>
      <c r="D31" s="232" t="s">
        <v>99</v>
      </c>
      <c r="E31" s="232" t="s">
        <v>95</v>
      </c>
      <c r="F31" s="233" t="s">
        <v>27</v>
      </c>
      <c r="G31" s="234">
        <v>1</v>
      </c>
      <c r="H31" s="235">
        <v>40725</v>
      </c>
      <c r="I31" s="235">
        <v>40725</v>
      </c>
      <c r="J31" s="241">
        <v>10300.84</v>
      </c>
      <c r="K31" s="241">
        <v>4897.76</v>
      </c>
      <c r="L31" s="242">
        <v>10200</v>
      </c>
      <c r="M31" s="243">
        <v>40</v>
      </c>
      <c r="N31" s="242">
        <f t="shared" si="8"/>
        <v>4080</v>
      </c>
      <c r="O31" s="244">
        <v>0.3</v>
      </c>
      <c r="P31" s="242">
        <f t="shared" si="6"/>
        <v>2856</v>
      </c>
      <c r="Q31" s="248">
        <f t="shared" si="7"/>
        <v>-0.166966123289014</v>
      </c>
      <c r="R31" s="248"/>
      <c r="S31" s="250"/>
    </row>
    <row r="32" spans="1:19" s="219" customFormat="1" ht="22.5" customHeight="1">
      <c r="A32" s="231">
        <v>25</v>
      </c>
      <c r="B32" s="231" t="s">
        <v>100</v>
      </c>
      <c r="C32" s="232" t="s">
        <v>93</v>
      </c>
      <c r="D32" s="232" t="s">
        <v>101</v>
      </c>
      <c r="E32" s="232" t="s">
        <v>95</v>
      </c>
      <c r="F32" s="233" t="s">
        <v>27</v>
      </c>
      <c r="G32" s="234">
        <v>1</v>
      </c>
      <c r="H32" s="235">
        <v>40725</v>
      </c>
      <c r="I32" s="235">
        <v>40725</v>
      </c>
      <c r="J32" s="241">
        <v>10300.84</v>
      </c>
      <c r="K32" s="241">
        <v>4897.76</v>
      </c>
      <c r="L32" s="242">
        <v>10200</v>
      </c>
      <c r="M32" s="243">
        <v>40</v>
      </c>
      <c r="N32" s="242">
        <f t="shared" si="8"/>
        <v>4080</v>
      </c>
      <c r="O32" s="244">
        <v>0.3</v>
      </c>
      <c r="P32" s="242">
        <f t="shared" si="6"/>
        <v>2856</v>
      </c>
      <c r="Q32" s="248">
        <f t="shared" si="7"/>
        <v>-0.166966123289014</v>
      </c>
      <c r="R32" s="248"/>
      <c r="S32" s="250"/>
    </row>
    <row r="33" spans="1:19" s="219" customFormat="1" ht="22.5" customHeight="1">
      <c r="A33" s="231">
        <v>26</v>
      </c>
      <c r="B33" s="231" t="s">
        <v>102</v>
      </c>
      <c r="C33" s="232" t="s">
        <v>103</v>
      </c>
      <c r="D33" s="232"/>
      <c r="E33" s="232" t="s">
        <v>104</v>
      </c>
      <c r="F33" s="233" t="s">
        <v>27</v>
      </c>
      <c r="G33" s="234">
        <v>1</v>
      </c>
      <c r="H33" s="235">
        <v>43262</v>
      </c>
      <c r="I33" s="235">
        <v>43262</v>
      </c>
      <c r="J33" s="241">
        <v>7896.55</v>
      </c>
      <c r="K33" s="241">
        <v>7150.3</v>
      </c>
      <c r="L33" s="242">
        <v>7800</v>
      </c>
      <c r="M33" s="243">
        <v>86</v>
      </c>
      <c r="N33" s="242">
        <f t="shared" si="8"/>
        <v>6708</v>
      </c>
      <c r="O33" s="244">
        <v>0.3</v>
      </c>
      <c r="P33" s="242">
        <f t="shared" si="6"/>
        <v>4696</v>
      </c>
      <c r="Q33" s="248">
        <f t="shared" si="7"/>
        <v>-0.0618575444386949</v>
      </c>
      <c r="R33" s="248"/>
      <c r="S33" s="250"/>
    </row>
    <row r="34" spans="1:19" s="219" customFormat="1" ht="22.5" customHeight="1">
      <c r="A34" s="231">
        <v>27</v>
      </c>
      <c r="B34" s="231" t="s">
        <v>105</v>
      </c>
      <c r="C34" s="232" t="s">
        <v>106</v>
      </c>
      <c r="D34" s="232"/>
      <c r="E34" s="232" t="s">
        <v>45</v>
      </c>
      <c r="F34" s="233" t="s">
        <v>27</v>
      </c>
      <c r="G34" s="234">
        <v>1</v>
      </c>
      <c r="H34" s="235">
        <v>42152</v>
      </c>
      <c r="I34" s="235">
        <v>42152</v>
      </c>
      <c r="J34" s="241">
        <v>19572.65</v>
      </c>
      <c r="K34" s="241">
        <v>15420.11</v>
      </c>
      <c r="L34" s="242">
        <v>19100</v>
      </c>
      <c r="M34" s="243">
        <v>65</v>
      </c>
      <c r="N34" s="242">
        <f t="shared" si="8"/>
        <v>12415</v>
      </c>
      <c r="O34" s="244">
        <v>0.3</v>
      </c>
      <c r="P34" s="242">
        <f t="shared" si="6"/>
        <v>8691</v>
      </c>
      <c r="Q34" s="248">
        <f t="shared" si="7"/>
        <v>-0.194882526778343</v>
      </c>
      <c r="R34" s="248"/>
      <c r="S34" s="250"/>
    </row>
    <row r="35" spans="1:256" ht="22.5" customHeight="1">
      <c r="A35" s="236" t="s">
        <v>46</v>
      </c>
      <c r="B35" s="237"/>
      <c r="C35" s="237"/>
      <c r="D35" s="237"/>
      <c r="E35" s="238"/>
      <c r="F35" s="233"/>
      <c r="G35" s="239">
        <f>SUM(G17:G34)</f>
        <v>18</v>
      </c>
      <c r="H35" s="235"/>
      <c r="I35" s="235"/>
      <c r="J35" s="246">
        <f>SUM(J17:J34)</f>
        <v>2596344.49</v>
      </c>
      <c r="K35" s="246">
        <f>SUM(K17:K34)</f>
        <v>847785.94</v>
      </c>
      <c r="L35" s="247">
        <f>SUM(L17:L34)</f>
        <v>1585300</v>
      </c>
      <c r="M35" s="243"/>
      <c r="N35" s="247">
        <f>SUM(N17:N34)</f>
        <v>572465</v>
      </c>
      <c r="O35" s="244"/>
      <c r="P35" s="247">
        <f>SUM(P17:P34)</f>
        <v>400726</v>
      </c>
      <c r="Q35" s="248"/>
      <c r="R35" s="248"/>
      <c r="S35" s="25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/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  <c r="EZ35" s="221"/>
      <c r="FA35" s="221"/>
      <c r="FB35" s="221"/>
      <c r="FC35" s="221"/>
      <c r="FD35" s="221"/>
      <c r="FE35" s="221"/>
      <c r="FF35" s="221"/>
      <c r="FG35" s="221"/>
      <c r="FH35" s="221"/>
      <c r="FI35" s="221"/>
      <c r="FJ35" s="221"/>
      <c r="FK35" s="221"/>
      <c r="FL35" s="221"/>
      <c r="FM35" s="221"/>
      <c r="FN35" s="221"/>
      <c r="FO35" s="221"/>
      <c r="FP35" s="221"/>
      <c r="FQ35" s="221"/>
      <c r="FR35" s="221"/>
      <c r="FS35" s="221"/>
      <c r="FT35" s="221"/>
      <c r="FU35" s="221"/>
      <c r="FV35" s="221"/>
      <c r="FW35" s="221"/>
      <c r="FX35" s="221"/>
      <c r="FY35" s="221"/>
      <c r="FZ35" s="221"/>
      <c r="GA35" s="221"/>
      <c r="GB35" s="221"/>
      <c r="GC35" s="221"/>
      <c r="GD35" s="221"/>
      <c r="GE35" s="221"/>
      <c r="GF35" s="221"/>
      <c r="GG35" s="221"/>
      <c r="GH35" s="221"/>
      <c r="GI35" s="221"/>
      <c r="GJ35" s="221"/>
      <c r="GK35" s="221"/>
      <c r="GL35" s="221"/>
      <c r="GM35" s="221"/>
      <c r="GN35" s="221"/>
      <c r="GO35" s="221"/>
      <c r="GP35" s="221"/>
      <c r="GQ35" s="221"/>
      <c r="GR35" s="221"/>
      <c r="GS35" s="221"/>
      <c r="GT35" s="221"/>
      <c r="GU35" s="221"/>
      <c r="GV35" s="221"/>
      <c r="GW35" s="221"/>
      <c r="GX35" s="221"/>
      <c r="GY35" s="221"/>
      <c r="GZ35" s="221"/>
      <c r="HA35" s="221"/>
      <c r="HB35" s="221"/>
      <c r="HC35" s="221"/>
      <c r="HD35" s="221"/>
      <c r="HE35" s="221"/>
      <c r="HF35" s="221"/>
      <c r="HG35" s="221"/>
      <c r="HH35" s="221"/>
      <c r="HI35" s="221"/>
      <c r="HJ35" s="221"/>
      <c r="HK35" s="221"/>
      <c r="HL35" s="221"/>
      <c r="HM35" s="221"/>
      <c r="HN35" s="221"/>
      <c r="HO35" s="221"/>
      <c r="HP35" s="221"/>
      <c r="HQ35" s="221"/>
      <c r="HR35" s="221"/>
      <c r="HS35" s="221"/>
      <c r="HT35" s="221"/>
      <c r="HW35" s="221"/>
      <c r="HX35" s="221"/>
      <c r="HY35" s="221"/>
      <c r="HZ35" s="221"/>
      <c r="IA35" s="221"/>
      <c r="IB35" s="221"/>
      <c r="IC35" s="221"/>
      <c r="ID35" s="221"/>
      <c r="IE35" s="221"/>
      <c r="IF35" s="221"/>
      <c r="IG35" s="221"/>
      <c r="IH35" s="221"/>
      <c r="II35" s="221"/>
      <c r="IM35" s="221"/>
      <c r="IN35" s="221"/>
      <c r="IO35" s="221"/>
      <c r="IP35" s="221"/>
      <c r="IQ35" s="221"/>
      <c r="IR35" s="221"/>
      <c r="IS35" s="221"/>
      <c r="IT35" s="221"/>
      <c r="IU35" s="221"/>
      <c r="IV35" s="221"/>
    </row>
    <row r="36" spans="1:19" ht="22.5" customHeight="1">
      <c r="A36" s="231">
        <v>28</v>
      </c>
      <c r="B36" s="231" t="s">
        <v>107</v>
      </c>
      <c r="C36" s="232" t="s">
        <v>108</v>
      </c>
      <c r="D36" s="232" t="s">
        <v>109</v>
      </c>
      <c r="E36" s="232" t="s">
        <v>80</v>
      </c>
      <c r="F36" s="233" t="s">
        <v>27</v>
      </c>
      <c r="G36" s="234">
        <v>1</v>
      </c>
      <c r="H36" s="235">
        <v>43486</v>
      </c>
      <c r="I36" s="235">
        <v>43486</v>
      </c>
      <c r="J36" s="241">
        <v>234827.59</v>
      </c>
      <c r="K36" s="241">
        <v>217074.67</v>
      </c>
      <c r="L36" s="242">
        <v>164400</v>
      </c>
      <c r="M36" s="243">
        <v>87</v>
      </c>
      <c r="N36" s="242">
        <f aca="true" t="shared" si="9" ref="N36:N45">ROUND(L36*M36/100,0)</f>
        <v>143028</v>
      </c>
      <c r="O36" s="244">
        <v>0.3</v>
      </c>
      <c r="P36" s="242">
        <f aca="true" t="shared" si="10" ref="P36:P45">ROUND(N36*(1-O36),0)</f>
        <v>100120</v>
      </c>
      <c r="Q36" s="248">
        <f aca="true" t="shared" si="11" ref="Q36:Q45">(N36-K36)/K36</f>
        <v>-0.341111517064612</v>
      </c>
      <c r="R36" s="248"/>
      <c r="S36" s="249" t="s">
        <v>110</v>
      </c>
    </row>
    <row r="37" spans="1:19" ht="21.75" customHeight="1">
      <c r="A37" s="231">
        <v>29</v>
      </c>
      <c r="B37" s="231" t="s">
        <v>111</v>
      </c>
      <c r="C37" s="232" t="s">
        <v>65</v>
      </c>
      <c r="D37" s="232" t="s">
        <v>66</v>
      </c>
      <c r="E37" s="232" t="s">
        <v>35</v>
      </c>
      <c r="F37" s="233" t="s">
        <v>27</v>
      </c>
      <c r="G37" s="234">
        <v>1</v>
      </c>
      <c r="H37" s="235">
        <v>40725</v>
      </c>
      <c r="I37" s="235">
        <v>40725</v>
      </c>
      <c r="J37" s="241">
        <v>63382.56</v>
      </c>
      <c r="K37" s="241">
        <v>30134.23</v>
      </c>
      <c r="L37" s="242">
        <v>23800</v>
      </c>
      <c r="M37" s="243">
        <v>40</v>
      </c>
      <c r="N37" s="242">
        <f t="shared" si="9"/>
        <v>9520</v>
      </c>
      <c r="O37" s="244">
        <v>0.3</v>
      </c>
      <c r="P37" s="242">
        <f t="shared" si="10"/>
        <v>6664</v>
      </c>
      <c r="Q37" s="248">
        <f t="shared" si="11"/>
        <v>-0.684080197171124</v>
      </c>
      <c r="R37" s="248"/>
      <c r="S37" s="250"/>
    </row>
    <row r="38" spans="1:19" ht="22.5" customHeight="1">
      <c r="A38" s="231">
        <v>30</v>
      </c>
      <c r="B38" s="231" t="s">
        <v>112</v>
      </c>
      <c r="C38" s="232" t="s">
        <v>113</v>
      </c>
      <c r="D38" s="232" t="s">
        <v>114</v>
      </c>
      <c r="E38" s="232" t="s">
        <v>115</v>
      </c>
      <c r="F38" s="233" t="s">
        <v>27</v>
      </c>
      <c r="G38" s="234">
        <v>1</v>
      </c>
      <c r="H38" s="235">
        <v>39326</v>
      </c>
      <c r="I38" s="235">
        <v>39326</v>
      </c>
      <c r="J38" s="241">
        <v>1001636.56</v>
      </c>
      <c r="K38" s="241">
        <v>145017.78</v>
      </c>
      <c r="L38" s="242">
        <v>545000</v>
      </c>
      <c r="M38" s="243">
        <v>30</v>
      </c>
      <c r="N38" s="242">
        <f t="shared" si="9"/>
        <v>163500</v>
      </c>
      <c r="O38" s="244">
        <v>0.3</v>
      </c>
      <c r="P38" s="242">
        <f t="shared" si="10"/>
        <v>114450</v>
      </c>
      <c r="Q38" s="248">
        <f t="shared" si="11"/>
        <v>0.127447958450336</v>
      </c>
      <c r="R38" s="248"/>
      <c r="S38" s="250"/>
    </row>
    <row r="39" spans="1:19" ht="22.5" customHeight="1">
      <c r="A39" s="231">
        <v>31</v>
      </c>
      <c r="B39" s="231" t="s">
        <v>116</v>
      </c>
      <c r="C39" s="232" t="s">
        <v>71</v>
      </c>
      <c r="D39" s="232" t="s">
        <v>72</v>
      </c>
      <c r="E39" s="232" t="s">
        <v>35</v>
      </c>
      <c r="F39" s="233" t="s">
        <v>27</v>
      </c>
      <c r="G39" s="234">
        <v>1</v>
      </c>
      <c r="H39" s="235">
        <v>40725</v>
      </c>
      <c r="I39" s="235">
        <v>40725</v>
      </c>
      <c r="J39" s="241">
        <v>70466.75</v>
      </c>
      <c r="K39" s="241">
        <v>33502.37</v>
      </c>
      <c r="L39" s="242">
        <v>50000</v>
      </c>
      <c r="M39" s="243">
        <v>37</v>
      </c>
      <c r="N39" s="242">
        <f t="shared" si="9"/>
        <v>18500</v>
      </c>
      <c r="O39" s="244">
        <v>0.3</v>
      </c>
      <c r="P39" s="242">
        <f t="shared" si="10"/>
        <v>12950</v>
      </c>
      <c r="Q39" s="248">
        <f t="shared" si="11"/>
        <v>-0.447800260101002</v>
      </c>
      <c r="R39" s="248"/>
      <c r="S39" s="250"/>
    </row>
    <row r="40" spans="1:19" ht="22.5" customHeight="1">
      <c r="A40" s="231">
        <v>32</v>
      </c>
      <c r="B40" s="231" t="s">
        <v>117</v>
      </c>
      <c r="C40" s="232" t="s">
        <v>118</v>
      </c>
      <c r="D40" s="232" t="s">
        <v>119</v>
      </c>
      <c r="E40" s="232" t="s">
        <v>120</v>
      </c>
      <c r="F40" s="233" t="s">
        <v>27</v>
      </c>
      <c r="G40" s="234">
        <v>1</v>
      </c>
      <c r="H40" s="235">
        <v>42063</v>
      </c>
      <c r="I40" s="235">
        <v>42063</v>
      </c>
      <c r="J40" s="241">
        <v>344955.48</v>
      </c>
      <c r="K40" s="241">
        <v>276622.34</v>
      </c>
      <c r="L40" s="242">
        <v>240200</v>
      </c>
      <c r="M40" s="243">
        <v>65</v>
      </c>
      <c r="N40" s="242">
        <f t="shared" si="9"/>
        <v>156130</v>
      </c>
      <c r="O40" s="244">
        <v>0.3</v>
      </c>
      <c r="P40" s="242">
        <f t="shared" si="10"/>
        <v>109291</v>
      </c>
      <c r="Q40" s="248">
        <f t="shared" si="11"/>
        <v>-0.435584269874949</v>
      </c>
      <c r="R40" s="248"/>
      <c r="S40" s="250"/>
    </row>
    <row r="41" spans="1:19" ht="22.5" customHeight="1">
      <c r="A41" s="231">
        <v>33</v>
      </c>
      <c r="B41" s="231" t="s">
        <v>121</v>
      </c>
      <c r="C41" s="232" t="s">
        <v>122</v>
      </c>
      <c r="D41" s="232" t="s">
        <v>123</v>
      </c>
      <c r="E41" s="232" t="s">
        <v>120</v>
      </c>
      <c r="F41" s="233" t="s">
        <v>27</v>
      </c>
      <c r="G41" s="234">
        <v>1</v>
      </c>
      <c r="H41" s="235">
        <v>42063</v>
      </c>
      <c r="I41" s="235">
        <v>42063</v>
      </c>
      <c r="J41" s="241">
        <v>64102.56</v>
      </c>
      <c r="K41" s="241">
        <v>49772.48</v>
      </c>
      <c r="L41" s="242">
        <v>44600</v>
      </c>
      <c r="M41" s="243">
        <v>65</v>
      </c>
      <c r="N41" s="242">
        <f t="shared" si="9"/>
        <v>28990</v>
      </c>
      <c r="O41" s="244">
        <v>0.3</v>
      </c>
      <c r="P41" s="242">
        <f t="shared" si="10"/>
        <v>20293</v>
      </c>
      <c r="Q41" s="248">
        <f t="shared" si="11"/>
        <v>-0.41754961778075</v>
      </c>
      <c r="R41" s="248"/>
      <c r="S41" s="250"/>
    </row>
    <row r="42" spans="1:19" s="219" customFormat="1" ht="22.5" customHeight="1">
      <c r="A42" s="231">
        <v>34</v>
      </c>
      <c r="B42" s="231" t="s">
        <v>124</v>
      </c>
      <c r="C42" s="232" t="s">
        <v>125</v>
      </c>
      <c r="D42" s="232" t="s">
        <v>126</v>
      </c>
      <c r="E42" s="232" t="s">
        <v>95</v>
      </c>
      <c r="F42" s="233" t="s">
        <v>27</v>
      </c>
      <c r="G42" s="234">
        <v>1</v>
      </c>
      <c r="H42" s="235">
        <v>40725</v>
      </c>
      <c r="I42" s="235">
        <v>40725</v>
      </c>
      <c r="J42" s="241">
        <v>35839.19</v>
      </c>
      <c r="K42" s="241">
        <v>17038.69</v>
      </c>
      <c r="L42" s="242">
        <v>35500</v>
      </c>
      <c r="M42" s="243">
        <v>40</v>
      </c>
      <c r="N42" s="242">
        <f t="shared" si="9"/>
        <v>14200</v>
      </c>
      <c r="O42" s="244">
        <v>0.3</v>
      </c>
      <c r="P42" s="242">
        <f t="shared" si="10"/>
        <v>9940</v>
      </c>
      <c r="Q42" s="248">
        <f t="shared" si="11"/>
        <v>-0.16660259679588</v>
      </c>
      <c r="R42" s="248"/>
      <c r="S42" s="250"/>
    </row>
    <row r="43" spans="1:19" s="219" customFormat="1" ht="22.5" customHeight="1">
      <c r="A43" s="231">
        <v>35</v>
      </c>
      <c r="B43" s="231" t="s">
        <v>127</v>
      </c>
      <c r="C43" s="232" t="s">
        <v>128</v>
      </c>
      <c r="D43" s="232" t="s">
        <v>129</v>
      </c>
      <c r="E43" s="232" t="s">
        <v>95</v>
      </c>
      <c r="F43" s="233" t="s">
        <v>27</v>
      </c>
      <c r="G43" s="234">
        <v>1</v>
      </c>
      <c r="H43" s="235">
        <v>40725</v>
      </c>
      <c r="I43" s="235">
        <v>40725</v>
      </c>
      <c r="J43" s="241">
        <v>10300.84</v>
      </c>
      <c r="K43" s="241">
        <v>4897.76</v>
      </c>
      <c r="L43" s="242">
        <v>10200</v>
      </c>
      <c r="M43" s="243">
        <v>40</v>
      </c>
      <c r="N43" s="242">
        <f t="shared" si="9"/>
        <v>4080</v>
      </c>
      <c r="O43" s="244">
        <v>0.3</v>
      </c>
      <c r="P43" s="242">
        <f t="shared" si="10"/>
        <v>2856</v>
      </c>
      <c r="Q43" s="248">
        <f t="shared" si="11"/>
        <v>-0.166966123289014</v>
      </c>
      <c r="R43" s="248"/>
      <c r="S43" s="250"/>
    </row>
    <row r="44" spans="1:19" s="219" customFormat="1" ht="22.5" customHeight="1">
      <c r="A44" s="231">
        <v>36</v>
      </c>
      <c r="B44" s="231" t="s">
        <v>130</v>
      </c>
      <c r="C44" s="232" t="s">
        <v>131</v>
      </c>
      <c r="D44" s="232" t="s">
        <v>132</v>
      </c>
      <c r="E44" s="232" t="s">
        <v>95</v>
      </c>
      <c r="F44" s="233" t="s">
        <v>27</v>
      </c>
      <c r="G44" s="234">
        <v>1</v>
      </c>
      <c r="H44" s="235">
        <v>40725</v>
      </c>
      <c r="I44" s="235">
        <v>40725</v>
      </c>
      <c r="J44" s="241">
        <v>10300.84</v>
      </c>
      <c r="K44" s="241">
        <v>4897.76</v>
      </c>
      <c r="L44" s="242">
        <v>10200</v>
      </c>
      <c r="M44" s="243">
        <v>40</v>
      </c>
      <c r="N44" s="242">
        <f t="shared" si="9"/>
        <v>4080</v>
      </c>
      <c r="O44" s="244">
        <v>0.3</v>
      </c>
      <c r="P44" s="242">
        <f t="shared" si="10"/>
        <v>2856</v>
      </c>
      <c r="Q44" s="248">
        <f t="shared" si="11"/>
        <v>-0.166966123289014</v>
      </c>
      <c r="R44" s="248"/>
      <c r="S44" s="250"/>
    </row>
    <row r="45" spans="1:19" s="219" customFormat="1" ht="22.5" customHeight="1">
      <c r="A45" s="231">
        <v>37</v>
      </c>
      <c r="B45" s="231" t="s">
        <v>133</v>
      </c>
      <c r="C45" s="232" t="s">
        <v>128</v>
      </c>
      <c r="D45" s="232" t="s">
        <v>134</v>
      </c>
      <c r="E45" s="232" t="s">
        <v>95</v>
      </c>
      <c r="F45" s="233" t="s">
        <v>27</v>
      </c>
      <c r="G45" s="234">
        <v>1</v>
      </c>
      <c r="H45" s="235">
        <v>40725</v>
      </c>
      <c r="I45" s="235">
        <v>40725</v>
      </c>
      <c r="J45" s="241">
        <v>10300.84</v>
      </c>
      <c r="K45" s="241">
        <v>4897.76</v>
      </c>
      <c r="L45" s="242">
        <v>10200</v>
      </c>
      <c r="M45" s="243">
        <v>40</v>
      </c>
      <c r="N45" s="242">
        <f t="shared" si="9"/>
        <v>4080</v>
      </c>
      <c r="O45" s="244">
        <v>0.3</v>
      </c>
      <c r="P45" s="242">
        <f t="shared" si="10"/>
        <v>2856</v>
      </c>
      <c r="Q45" s="248">
        <f t="shared" si="11"/>
        <v>-0.166966123289014</v>
      </c>
      <c r="R45" s="248"/>
      <c r="S45" s="250"/>
    </row>
    <row r="46" spans="1:19" ht="22.5" customHeight="1">
      <c r="A46" s="236" t="s">
        <v>46</v>
      </c>
      <c r="B46" s="237"/>
      <c r="C46" s="237"/>
      <c r="D46" s="237"/>
      <c r="E46" s="238"/>
      <c r="F46" s="233"/>
      <c r="G46" s="239">
        <f>SUM(G36:G45)</f>
        <v>10</v>
      </c>
      <c r="H46" s="235"/>
      <c r="I46" s="235"/>
      <c r="J46" s="246">
        <f>SUM(J36:J45)</f>
        <v>1846113.21</v>
      </c>
      <c r="K46" s="246">
        <f>SUM(K36:K45)</f>
        <v>783855.84</v>
      </c>
      <c r="L46" s="247">
        <f>SUM(L36:L45)</f>
        <v>1134100</v>
      </c>
      <c r="M46" s="243"/>
      <c r="N46" s="247">
        <f>SUM(N36:N45)</f>
        <v>546108</v>
      </c>
      <c r="O46" s="244"/>
      <c r="P46" s="247">
        <f>SUM(P36:P45)</f>
        <v>382276</v>
      </c>
      <c r="Q46" s="248"/>
      <c r="R46" s="248"/>
      <c r="S46" s="251"/>
    </row>
    <row r="47" spans="1:19" s="4" customFormat="1" ht="22.5" customHeight="1">
      <c r="A47" s="231">
        <v>38</v>
      </c>
      <c r="B47" s="231" t="s">
        <v>135</v>
      </c>
      <c r="C47" s="232" t="s">
        <v>136</v>
      </c>
      <c r="D47" s="232" t="s">
        <v>55</v>
      </c>
      <c r="E47" s="232" t="s">
        <v>35</v>
      </c>
      <c r="F47" s="233" t="s">
        <v>27</v>
      </c>
      <c r="G47" s="234">
        <v>1</v>
      </c>
      <c r="H47" s="235">
        <v>39326</v>
      </c>
      <c r="I47" s="235">
        <v>39326</v>
      </c>
      <c r="J47" s="241">
        <v>529477.85</v>
      </c>
      <c r="K47" s="241">
        <v>77117.19</v>
      </c>
      <c r="L47" s="242">
        <v>398300</v>
      </c>
      <c r="M47" s="243">
        <v>20</v>
      </c>
      <c r="N47" s="242">
        <f aca="true" t="shared" si="12" ref="N47:N60">ROUND(L47*M47/100,0)</f>
        <v>79660</v>
      </c>
      <c r="O47" s="244">
        <v>0.3</v>
      </c>
      <c r="P47" s="242">
        <f aca="true" t="shared" si="13" ref="P47:P60">ROUND(N47*(1-O47),0)</f>
        <v>55762</v>
      </c>
      <c r="Q47" s="248">
        <f>(N47-K47)/K47</f>
        <v>0.0329733228090909</v>
      </c>
      <c r="R47" s="248"/>
      <c r="S47" s="250" t="s">
        <v>137</v>
      </c>
    </row>
    <row r="48" spans="1:19" ht="22.5" customHeight="1">
      <c r="A48" s="231">
        <v>39</v>
      </c>
      <c r="B48" s="231" t="s">
        <v>138</v>
      </c>
      <c r="C48" s="232" t="s">
        <v>139</v>
      </c>
      <c r="D48" s="232" t="s">
        <v>140</v>
      </c>
      <c r="E48" s="232" t="s">
        <v>80</v>
      </c>
      <c r="F48" s="233" t="s">
        <v>27</v>
      </c>
      <c r="G48" s="234">
        <v>1</v>
      </c>
      <c r="H48" s="235">
        <v>42976</v>
      </c>
      <c r="I48" s="235">
        <v>42976</v>
      </c>
      <c r="J48" s="241">
        <v>60683.76</v>
      </c>
      <c r="K48" s="241">
        <v>49618.05</v>
      </c>
      <c r="L48" s="242">
        <v>43100</v>
      </c>
      <c r="M48" s="243">
        <v>80</v>
      </c>
      <c r="N48" s="242">
        <f t="shared" si="12"/>
        <v>34480</v>
      </c>
      <c r="O48" s="244">
        <v>0.3</v>
      </c>
      <c r="P48" s="242">
        <f t="shared" si="13"/>
        <v>24136</v>
      </c>
      <c r="Q48" s="248">
        <f aca="true" t="shared" si="14" ref="Q48:Q60">(N48-K48)/K48</f>
        <v>-0.305091594691851</v>
      </c>
      <c r="R48" s="248"/>
      <c r="S48" s="250"/>
    </row>
    <row r="49" spans="1:19" ht="22.5" customHeight="1">
      <c r="A49" s="231">
        <v>40</v>
      </c>
      <c r="B49" s="231" t="s">
        <v>141</v>
      </c>
      <c r="C49" s="232" t="s">
        <v>58</v>
      </c>
      <c r="D49" s="232" t="s">
        <v>140</v>
      </c>
      <c r="E49" s="232" t="s">
        <v>60</v>
      </c>
      <c r="F49" s="233" t="s">
        <v>27</v>
      </c>
      <c r="G49" s="234">
        <v>1</v>
      </c>
      <c r="H49" s="235">
        <v>42004</v>
      </c>
      <c r="I49" s="235">
        <v>42004</v>
      </c>
      <c r="J49" s="241">
        <v>42735.04</v>
      </c>
      <c r="K49" s="241">
        <v>32856.94</v>
      </c>
      <c r="L49" s="242">
        <v>29700</v>
      </c>
      <c r="M49" s="243">
        <v>62</v>
      </c>
      <c r="N49" s="242">
        <f t="shared" si="12"/>
        <v>18414</v>
      </c>
      <c r="O49" s="244">
        <v>0.3</v>
      </c>
      <c r="P49" s="242">
        <f t="shared" si="13"/>
        <v>12890</v>
      </c>
      <c r="Q49" s="248">
        <f t="shared" si="14"/>
        <v>-0.439570453000188</v>
      </c>
      <c r="R49" s="248"/>
      <c r="S49" s="250"/>
    </row>
    <row r="50" spans="1:19" ht="22.5" customHeight="1">
      <c r="A50" s="231">
        <v>41</v>
      </c>
      <c r="B50" s="231" t="s">
        <v>142</v>
      </c>
      <c r="C50" s="232" t="s">
        <v>143</v>
      </c>
      <c r="D50" s="232" t="s">
        <v>144</v>
      </c>
      <c r="E50" s="232" t="s">
        <v>35</v>
      </c>
      <c r="F50" s="233" t="s">
        <v>27</v>
      </c>
      <c r="G50" s="234">
        <v>1</v>
      </c>
      <c r="H50" s="235">
        <v>39326</v>
      </c>
      <c r="I50" s="235">
        <v>39326</v>
      </c>
      <c r="J50" s="241">
        <v>35952.31</v>
      </c>
      <c r="K50" s="241">
        <v>3595.23</v>
      </c>
      <c r="L50" s="242">
        <v>27000</v>
      </c>
      <c r="M50" s="243">
        <v>20</v>
      </c>
      <c r="N50" s="242">
        <f t="shared" si="12"/>
        <v>5400</v>
      </c>
      <c r="O50" s="244">
        <v>0.3</v>
      </c>
      <c r="P50" s="242">
        <f t="shared" si="13"/>
        <v>3780</v>
      </c>
      <c r="Q50" s="248">
        <f t="shared" si="14"/>
        <v>0.501990136931434</v>
      </c>
      <c r="R50" s="248"/>
      <c r="S50" s="250"/>
    </row>
    <row r="51" spans="1:19" ht="22.5" customHeight="1">
      <c r="A51" s="231">
        <v>42</v>
      </c>
      <c r="B51" s="231" t="s">
        <v>145</v>
      </c>
      <c r="C51" s="232" t="s">
        <v>113</v>
      </c>
      <c r="D51" s="232" t="s">
        <v>114</v>
      </c>
      <c r="E51" s="232" t="s">
        <v>115</v>
      </c>
      <c r="F51" s="233" t="s">
        <v>27</v>
      </c>
      <c r="G51" s="234">
        <v>1</v>
      </c>
      <c r="H51" s="235">
        <v>39904</v>
      </c>
      <c r="I51" s="235">
        <v>39904</v>
      </c>
      <c r="J51" s="241">
        <v>759637.81</v>
      </c>
      <c r="K51" s="241">
        <v>151867.1</v>
      </c>
      <c r="L51" s="242">
        <v>545000</v>
      </c>
      <c r="M51" s="243">
        <v>28</v>
      </c>
      <c r="N51" s="242">
        <f t="shared" si="12"/>
        <v>152600</v>
      </c>
      <c r="O51" s="244">
        <v>0.3</v>
      </c>
      <c r="P51" s="242">
        <f t="shared" si="13"/>
        <v>106820</v>
      </c>
      <c r="Q51" s="248">
        <f t="shared" si="14"/>
        <v>0.00482593004014691</v>
      </c>
      <c r="R51" s="248"/>
      <c r="S51" s="250"/>
    </row>
    <row r="52" spans="1:19" ht="22.5" customHeight="1">
      <c r="A52" s="231">
        <v>43</v>
      </c>
      <c r="B52" s="231" t="s">
        <v>146</v>
      </c>
      <c r="C52" s="232" t="s">
        <v>147</v>
      </c>
      <c r="D52" s="232"/>
      <c r="E52" s="232" t="s">
        <v>80</v>
      </c>
      <c r="F52" s="233" t="s">
        <v>27</v>
      </c>
      <c r="G52" s="234">
        <v>1</v>
      </c>
      <c r="H52" s="235">
        <v>43435</v>
      </c>
      <c r="I52" s="235">
        <v>43435</v>
      </c>
      <c r="J52" s="241">
        <v>172866.81</v>
      </c>
      <c r="K52" s="241">
        <v>17286.68</v>
      </c>
      <c r="L52" s="242">
        <v>122300</v>
      </c>
      <c r="M52" s="243">
        <v>75</v>
      </c>
      <c r="N52" s="242">
        <f t="shared" si="12"/>
        <v>91725</v>
      </c>
      <c r="O52" s="244">
        <v>0.3</v>
      </c>
      <c r="P52" s="242">
        <f t="shared" si="13"/>
        <v>64208</v>
      </c>
      <c r="Q52" s="248">
        <f t="shared" si="14"/>
        <v>4.30610851823485</v>
      </c>
      <c r="R52" s="248"/>
      <c r="S52" s="250"/>
    </row>
    <row r="53" spans="1:19" ht="22.5" customHeight="1">
      <c r="A53" s="231">
        <v>44</v>
      </c>
      <c r="B53" s="231" t="s">
        <v>148</v>
      </c>
      <c r="C53" s="232" t="s">
        <v>149</v>
      </c>
      <c r="D53" s="232" t="s">
        <v>150</v>
      </c>
      <c r="E53" s="232" t="s">
        <v>42</v>
      </c>
      <c r="F53" s="233" t="s">
        <v>27</v>
      </c>
      <c r="G53" s="234">
        <v>1</v>
      </c>
      <c r="H53" s="235">
        <v>39904</v>
      </c>
      <c r="I53" s="235">
        <v>39904</v>
      </c>
      <c r="J53" s="241">
        <v>24406.62</v>
      </c>
      <c r="K53" s="241">
        <v>4016.64</v>
      </c>
      <c r="L53" s="242">
        <v>17100</v>
      </c>
      <c r="M53" s="243">
        <v>25</v>
      </c>
      <c r="N53" s="242">
        <f t="shared" si="12"/>
        <v>4275</v>
      </c>
      <c r="O53" s="244">
        <v>0.3</v>
      </c>
      <c r="P53" s="242">
        <f t="shared" si="13"/>
        <v>2993</v>
      </c>
      <c r="Q53" s="248">
        <f t="shared" si="14"/>
        <v>0.0643224187380498</v>
      </c>
      <c r="R53" s="248"/>
      <c r="S53" s="250"/>
    </row>
    <row r="54" spans="1:256" ht="22.5" customHeight="1">
      <c r="A54" s="231">
        <v>45</v>
      </c>
      <c r="B54" s="231" t="s">
        <v>151</v>
      </c>
      <c r="C54" s="232" t="s">
        <v>87</v>
      </c>
      <c r="D54" s="232"/>
      <c r="E54" s="232" t="s">
        <v>88</v>
      </c>
      <c r="F54" s="233" t="s">
        <v>27</v>
      </c>
      <c r="G54" s="234">
        <v>1</v>
      </c>
      <c r="H54" s="235">
        <v>39904</v>
      </c>
      <c r="I54" s="235">
        <v>39904</v>
      </c>
      <c r="J54" s="241">
        <v>531015.79</v>
      </c>
      <c r="K54" s="241">
        <v>53101.58</v>
      </c>
      <c r="L54" s="242">
        <v>39900</v>
      </c>
      <c r="M54" s="243">
        <v>25</v>
      </c>
      <c r="N54" s="242">
        <f t="shared" si="12"/>
        <v>9975</v>
      </c>
      <c r="O54" s="244">
        <v>0.3</v>
      </c>
      <c r="P54" s="242">
        <f t="shared" si="13"/>
        <v>6983</v>
      </c>
      <c r="Q54" s="248">
        <f t="shared" si="14"/>
        <v>-0.81215248209187</v>
      </c>
      <c r="R54" s="248"/>
      <c r="S54" s="250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  <c r="DI54" s="221"/>
      <c r="DJ54" s="221"/>
      <c r="DK54" s="221"/>
      <c r="DL54" s="221"/>
      <c r="DM54" s="221"/>
      <c r="DN54" s="221"/>
      <c r="DO54" s="221"/>
      <c r="DP54" s="221"/>
      <c r="DQ54" s="221"/>
      <c r="DR54" s="221"/>
      <c r="DS54" s="221"/>
      <c r="DT54" s="221"/>
      <c r="DU54" s="221"/>
      <c r="DV54" s="221"/>
      <c r="DW54" s="221"/>
      <c r="DX54" s="221"/>
      <c r="DY54" s="221"/>
      <c r="DZ54" s="221"/>
      <c r="EA54" s="221"/>
      <c r="EB54" s="221"/>
      <c r="EC54" s="221"/>
      <c r="ED54" s="221"/>
      <c r="EE54" s="221"/>
      <c r="EF54" s="221"/>
      <c r="EG54" s="221"/>
      <c r="EH54" s="221"/>
      <c r="EI54" s="221"/>
      <c r="EJ54" s="221"/>
      <c r="EK54" s="221"/>
      <c r="EL54" s="221"/>
      <c r="EM54" s="221"/>
      <c r="EN54" s="221"/>
      <c r="EO54" s="221"/>
      <c r="EP54" s="221"/>
      <c r="EQ54" s="221"/>
      <c r="ER54" s="221"/>
      <c r="ES54" s="221"/>
      <c r="ET54" s="221"/>
      <c r="EU54" s="221"/>
      <c r="EV54" s="221"/>
      <c r="EW54" s="221"/>
      <c r="EX54" s="221"/>
      <c r="EY54" s="221"/>
      <c r="EZ54" s="221"/>
      <c r="FA54" s="221"/>
      <c r="FB54" s="221"/>
      <c r="FC54" s="221"/>
      <c r="FD54" s="221"/>
      <c r="FE54" s="221"/>
      <c r="FF54" s="221"/>
      <c r="FG54" s="221"/>
      <c r="FH54" s="221"/>
      <c r="FI54" s="221"/>
      <c r="FJ54" s="221"/>
      <c r="FK54" s="221"/>
      <c r="FL54" s="221"/>
      <c r="FM54" s="221"/>
      <c r="FN54" s="221"/>
      <c r="FO54" s="221"/>
      <c r="FP54" s="221"/>
      <c r="FQ54" s="221"/>
      <c r="FR54" s="221"/>
      <c r="FS54" s="221"/>
      <c r="FT54" s="221"/>
      <c r="FU54" s="221"/>
      <c r="FV54" s="221"/>
      <c r="FW54" s="221"/>
      <c r="FX54" s="221"/>
      <c r="FY54" s="221"/>
      <c r="FZ54" s="221"/>
      <c r="GA54" s="221"/>
      <c r="GB54" s="221"/>
      <c r="GC54" s="221"/>
      <c r="GD54" s="221"/>
      <c r="GE54" s="221"/>
      <c r="GF54" s="221"/>
      <c r="GG54" s="221"/>
      <c r="GH54" s="221"/>
      <c r="GI54" s="221"/>
      <c r="GJ54" s="221"/>
      <c r="GK54" s="221"/>
      <c r="GL54" s="221"/>
      <c r="GM54" s="221"/>
      <c r="GN54" s="221"/>
      <c r="GO54" s="221"/>
      <c r="GP54" s="221"/>
      <c r="GQ54" s="221"/>
      <c r="GR54" s="221"/>
      <c r="GS54" s="221"/>
      <c r="GT54" s="221"/>
      <c r="GU54" s="221"/>
      <c r="GV54" s="221"/>
      <c r="GW54" s="221"/>
      <c r="GX54" s="221"/>
      <c r="GY54" s="221"/>
      <c r="GZ54" s="221"/>
      <c r="HA54" s="221"/>
      <c r="HB54" s="221"/>
      <c r="HC54" s="221"/>
      <c r="HD54" s="221"/>
      <c r="HE54" s="221"/>
      <c r="HF54" s="221"/>
      <c r="HG54" s="221"/>
      <c r="HH54" s="221"/>
      <c r="HI54" s="221"/>
      <c r="HJ54" s="221"/>
      <c r="HK54" s="221"/>
      <c r="HL54" s="221"/>
      <c r="HM54" s="221"/>
      <c r="HN54" s="221"/>
      <c r="HO54" s="221"/>
      <c r="HP54" s="221"/>
      <c r="HQ54" s="221"/>
      <c r="HR54" s="221"/>
      <c r="HS54" s="221"/>
      <c r="HT54" s="221"/>
      <c r="HW54" s="221"/>
      <c r="HX54" s="221"/>
      <c r="HY54" s="221"/>
      <c r="HZ54" s="221"/>
      <c r="IA54" s="221"/>
      <c r="IB54" s="221"/>
      <c r="IC54" s="221"/>
      <c r="ID54" s="221"/>
      <c r="IE54" s="221"/>
      <c r="IF54" s="221"/>
      <c r="IG54" s="221"/>
      <c r="IH54" s="221"/>
      <c r="II54" s="221"/>
      <c r="IM54" s="221"/>
      <c r="IN54" s="221"/>
      <c r="IO54" s="221"/>
      <c r="IP54" s="221"/>
      <c r="IQ54" s="221"/>
      <c r="IR54" s="221"/>
      <c r="IS54" s="221"/>
      <c r="IT54" s="221"/>
      <c r="IU54" s="221"/>
      <c r="IV54" s="221"/>
    </row>
    <row r="55" spans="1:19" s="219" customFormat="1" ht="22.5" customHeight="1">
      <c r="A55" s="231">
        <v>46</v>
      </c>
      <c r="B55" s="231" t="s">
        <v>152</v>
      </c>
      <c r="C55" s="232" t="s">
        <v>153</v>
      </c>
      <c r="D55" s="232"/>
      <c r="E55" s="232" t="s">
        <v>45</v>
      </c>
      <c r="F55" s="233" t="s">
        <v>27</v>
      </c>
      <c r="G55" s="234">
        <v>1</v>
      </c>
      <c r="H55" s="235">
        <v>42152</v>
      </c>
      <c r="I55" s="235">
        <v>42152</v>
      </c>
      <c r="J55" s="241">
        <v>4119.66</v>
      </c>
      <c r="K55" s="241">
        <v>3245.86</v>
      </c>
      <c r="L55" s="242">
        <v>4000</v>
      </c>
      <c r="M55" s="243">
        <v>65</v>
      </c>
      <c r="N55" s="242">
        <f t="shared" si="12"/>
        <v>2600</v>
      </c>
      <c r="O55" s="244">
        <v>0.3</v>
      </c>
      <c r="P55" s="242">
        <f t="shared" si="13"/>
        <v>1820</v>
      </c>
      <c r="Q55" s="248">
        <f t="shared" si="14"/>
        <v>-0.198979623273955</v>
      </c>
      <c r="R55" s="248"/>
      <c r="S55" s="250"/>
    </row>
    <row r="56" spans="1:19" s="219" customFormat="1" ht="22.5" customHeight="1">
      <c r="A56" s="231">
        <v>47</v>
      </c>
      <c r="B56" s="231" t="s">
        <v>154</v>
      </c>
      <c r="C56" s="232" t="s">
        <v>155</v>
      </c>
      <c r="D56" s="232" t="s">
        <v>126</v>
      </c>
      <c r="E56" s="232" t="s">
        <v>95</v>
      </c>
      <c r="F56" s="233" t="s">
        <v>27</v>
      </c>
      <c r="G56" s="234">
        <v>1</v>
      </c>
      <c r="H56" s="235">
        <v>40725</v>
      </c>
      <c r="I56" s="235">
        <v>40725</v>
      </c>
      <c r="J56" s="241">
        <v>35839.19</v>
      </c>
      <c r="K56" s="241">
        <v>17038.69</v>
      </c>
      <c r="L56" s="242">
        <v>35500</v>
      </c>
      <c r="M56" s="243">
        <v>40</v>
      </c>
      <c r="N56" s="242">
        <f t="shared" si="12"/>
        <v>14200</v>
      </c>
      <c r="O56" s="244">
        <v>0.3</v>
      </c>
      <c r="P56" s="242">
        <f t="shared" si="13"/>
        <v>9940</v>
      </c>
      <c r="Q56" s="248">
        <f t="shared" si="14"/>
        <v>-0.16660259679588</v>
      </c>
      <c r="R56" s="248"/>
      <c r="S56" s="250"/>
    </row>
    <row r="57" spans="1:19" s="219" customFormat="1" ht="22.5" customHeight="1">
      <c r="A57" s="231">
        <v>48</v>
      </c>
      <c r="B57" s="231" t="s">
        <v>156</v>
      </c>
      <c r="C57" s="232" t="s">
        <v>157</v>
      </c>
      <c r="D57" s="232" t="s">
        <v>158</v>
      </c>
      <c r="E57" s="232" t="s">
        <v>95</v>
      </c>
      <c r="F57" s="233" t="s">
        <v>27</v>
      </c>
      <c r="G57" s="234">
        <v>1</v>
      </c>
      <c r="H57" s="235">
        <v>40725</v>
      </c>
      <c r="I57" s="235">
        <v>40725</v>
      </c>
      <c r="J57" s="241">
        <v>10300.84</v>
      </c>
      <c r="K57" s="241">
        <v>4897.76</v>
      </c>
      <c r="L57" s="242">
        <v>10200</v>
      </c>
      <c r="M57" s="243">
        <v>40</v>
      </c>
      <c r="N57" s="242">
        <f t="shared" si="12"/>
        <v>4080</v>
      </c>
      <c r="O57" s="244">
        <v>0.3</v>
      </c>
      <c r="P57" s="242">
        <f t="shared" si="13"/>
        <v>2856</v>
      </c>
      <c r="Q57" s="248">
        <f t="shared" si="14"/>
        <v>-0.166966123289014</v>
      </c>
      <c r="R57" s="248"/>
      <c r="S57" s="250"/>
    </row>
    <row r="58" spans="1:19" s="219" customFormat="1" ht="22.5" customHeight="1">
      <c r="A58" s="231">
        <v>49</v>
      </c>
      <c r="B58" s="231" t="s">
        <v>159</v>
      </c>
      <c r="C58" s="232" t="s">
        <v>157</v>
      </c>
      <c r="D58" s="232" t="s">
        <v>160</v>
      </c>
      <c r="E58" s="232" t="s">
        <v>95</v>
      </c>
      <c r="F58" s="233" t="s">
        <v>27</v>
      </c>
      <c r="G58" s="234">
        <v>1</v>
      </c>
      <c r="H58" s="235">
        <v>40725</v>
      </c>
      <c r="I58" s="235">
        <v>40725</v>
      </c>
      <c r="J58" s="241">
        <v>10300.84</v>
      </c>
      <c r="K58" s="241">
        <v>4897.76</v>
      </c>
      <c r="L58" s="242">
        <v>10200</v>
      </c>
      <c r="M58" s="243">
        <v>40</v>
      </c>
      <c r="N58" s="242">
        <f t="shared" si="12"/>
        <v>4080</v>
      </c>
      <c r="O58" s="244">
        <v>0.3</v>
      </c>
      <c r="P58" s="242">
        <f t="shared" si="13"/>
        <v>2856</v>
      </c>
      <c r="Q58" s="248">
        <f t="shared" si="14"/>
        <v>-0.166966123289014</v>
      </c>
      <c r="R58" s="248"/>
      <c r="S58" s="250"/>
    </row>
    <row r="59" spans="1:19" s="219" customFormat="1" ht="22.5" customHeight="1">
      <c r="A59" s="231">
        <v>50</v>
      </c>
      <c r="B59" s="231" t="s">
        <v>161</v>
      </c>
      <c r="C59" s="232" t="s">
        <v>157</v>
      </c>
      <c r="D59" s="232" t="s">
        <v>162</v>
      </c>
      <c r="E59" s="232" t="s">
        <v>95</v>
      </c>
      <c r="F59" s="233" t="s">
        <v>27</v>
      </c>
      <c r="G59" s="234">
        <v>1</v>
      </c>
      <c r="H59" s="235">
        <v>40725</v>
      </c>
      <c r="I59" s="235">
        <v>40725</v>
      </c>
      <c r="J59" s="241">
        <v>10300.84</v>
      </c>
      <c r="K59" s="241">
        <v>4897.76</v>
      </c>
      <c r="L59" s="242">
        <v>10200</v>
      </c>
      <c r="M59" s="243">
        <v>40</v>
      </c>
      <c r="N59" s="242">
        <f t="shared" si="12"/>
        <v>4080</v>
      </c>
      <c r="O59" s="244">
        <v>0.3</v>
      </c>
      <c r="P59" s="242">
        <f t="shared" si="13"/>
        <v>2856</v>
      </c>
      <c r="Q59" s="248">
        <f t="shared" si="14"/>
        <v>-0.166966123289014</v>
      </c>
      <c r="R59" s="248"/>
      <c r="S59" s="250"/>
    </row>
    <row r="60" spans="1:19" s="219" customFormat="1" ht="22.5" customHeight="1">
      <c r="A60" s="231">
        <v>51</v>
      </c>
      <c r="B60" s="231" t="s">
        <v>163</v>
      </c>
      <c r="C60" s="232" t="s">
        <v>164</v>
      </c>
      <c r="D60" s="232"/>
      <c r="E60" s="232" t="s">
        <v>104</v>
      </c>
      <c r="F60" s="233" t="s">
        <v>27</v>
      </c>
      <c r="G60" s="234">
        <v>1</v>
      </c>
      <c r="H60" s="235">
        <v>43311</v>
      </c>
      <c r="I60" s="235">
        <v>43311</v>
      </c>
      <c r="J60" s="241">
        <v>42222.07</v>
      </c>
      <c r="K60" s="241">
        <v>37434.07</v>
      </c>
      <c r="L60" s="242">
        <v>41800</v>
      </c>
      <c r="M60" s="243">
        <v>83</v>
      </c>
      <c r="N60" s="242">
        <f t="shared" si="12"/>
        <v>34694</v>
      </c>
      <c r="O60" s="244">
        <v>0.3</v>
      </c>
      <c r="P60" s="242">
        <f t="shared" si="13"/>
        <v>24286</v>
      </c>
      <c r="Q60" s="248">
        <f t="shared" si="14"/>
        <v>-0.0731972238124254</v>
      </c>
      <c r="R60" s="248"/>
      <c r="S60" s="250"/>
    </row>
    <row r="61" spans="1:256" ht="22.5" customHeight="1">
      <c r="A61" s="236" t="s">
        <v>46</v>
      </c>
      <c r="B61" s="237"/>
      <c r="C61" s="237"/>
      <c r="D61" s="237"/>
      <c r="E61" s="238"/>
      <c r="F61" s="233"/>
      <c r="G61" s="239">
        <f>SUM(G47:G60)</f>
        <v>14</v>
      </c>
      <c r="H61" s="235"/>
      <c r="I61" s="235"/>
      <c r="J61" s="246">
        <f>SUM(J47:J60)</f>
        <v>2269859.43</v>
      </c>
      <c r="K61" s="246">
        <f>SUM(K47:K60)</f>
        <v>461871.31</v>
      </c>
      <c r="L61" s="247">
        <f>SUM(L47:L60)</f>
        <v>1334300</v>
      </c>
      <c r="M61" s="243"/>
      <c r="N61" s="247">
        <f>SUM(N47:N60)</f>
        <v>460263</v>
      </c>
      <c r="O61" s="244"/>
      <c r="P61" s="247">
        <f>SUM(P47:P60)</f>
        <v>322186</v>
      </c>
      <c r="Q61" s="248"/>
      <c r="R61" s="248"/>
      <c r="S61" s="25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  <c r="BG61" s="221"/>
      <c r="BH61" s="221"/>
      <c r="BI61" s="221"/>
      <c r="BJ61" s="221"/>
      <c r="BK61" s="221"/>
      <c r="BL61" s="221"/>
      <c r="BM61" s="221"/>
      <c r="BN61" s="221"/>
      <c r="BO61" s="221"/>
      <c r="BP61" s="221"/>
      <c r="BQ61" s="221"/>
      <c r="BR61" s="221"/>
      <c r="BS61" s="221"/>
      <c r="BT61" s="221"/>
      <c r="BU61" s="221"/>
      <c r="BV61" s="221"/>
      <c r="BW61" s="221"/>
      <c r="BX61" s="221"/>
      <c r="BY61" s="221"/>
      <c r="BZ61" s="221"/>
      <c r="CA61" s="221"/>
      <c r="CB61" s="221"/>
      <c r="CC61" s="221"/>
      <c r="CD61" s="221"/>
      <c r="CE61" s="221"/>
      <c r="CF61" s="221"/>
      <c r="CG61" s="221"/>
      <c r="CH61" s="221"/>
      <c r="CI61" s="221"/>
      <c r="CJ61" s="221"/>
      <c r="CK61" s="221"/>
      <c r="CL61" s="221"/>
      <c r="CM61" s="221"/>
      <c r="CN61" s="221"/>
      <c r="CO61" s="221"/>
      <c r="CP61" s="221"/>
      <c r="CQ61" s="221"/>
      <c r="CR61" s="221"/>
      <c r="CS61" s="221"/>
      <c r="CT61" s="221"/>
      <c r="CU61" s="221"/>
      <c r="CV61" s="221"/>
      <c r="CW61" s="221"/>
      <c r="CX61" s="221"/>
      <c r="CY61" s="221"/>
      <c r="CZ61" s="221"/>
      <c r="DA61" s="221"/>
      <c r="DB61" s="221"/>
      <c r="DC61" s="221"/>
      <c r="DD61" s="221"/>
      <c r="DE61" s="221"/>
      <c r="DF61" s="221"/>
      <c r="DG61" s="221"/>
      <c r="DH61" s="221"/>
      <c r="DI61" s="221"/>
      <c r="DJ61" s="221"/>
      <c r="DK61" s="221"/>
      <c r="DL61" s="221"/>
      <c r="DM61" s="221"/>
      <c r="DN61" s="221"/>
      <c r="DO61" s="221"/>
      <c r="DP61" s="221"/>
      <c r="DQ61" s="221"/>
      <c r="DR61" s="221"/>
      <c r="DS61" s="221"/>
      <c r="DT61" s="221"/>
      <c r="DU61" s="221"/>
      <c r="DV61" s="221"/>
      <c r="DW61" s="221"/>
      <c r="DX61" s="221"/>
      <c r="DY61" s="221"/>
      <c r="DZ61" s="221"/>
      <c r="EA61" s="221"/>
      <c r="EB61" s="221"/>
      <c r="EC61" s="221"/>
      <c r="ED61" s="221"/>
      <c r="EE61" s="221"/>
      <c r="EF61" s="221"/>
      <c r="EG61" s="221"/>
      <c r="EH61" s="221"/>
      <c r="EI61" s="221"/>
      <c r="EJ61" s="221"/>
      <c r="EK61" s="221"/>
      <c r="EL61" s="221"/>
      <c r="EM61" s="221"/>
      <c r="EN61" s="221"/>
      <c r="EO61" s="221"/>
      <c r="EP61" s="221"/>
      <c r="EQ61" s="221"/>
      <c r="ER61" s="221"/>
      <c r="ES61" s="221"/>
      <c r="ET61" s="221"/>
      <c r="EU61" s="221"/>
      <c r="EV61" s="221"/>
      <c r="EW61" s="221"/>
      <c r="EX61" s="221"/>
      <c r="EY61" s="221"/>
      <c r="EZ61" s="221"/>
      <c r="FA61" s="221"/>
      <c r="FB61" s="221"/>
      <c r="FC61" s="221"/>
      <c r="FD61" s="221"/>
      <c r="FE61" s="221"/>
      <c r="FF61" s="221"/>
      <c r="FG61" s="221"/>
      <c r="FH61" s="221"/>
      <c r="FI61" s="221"/>
      <c r="FJ61" s="221"/>
      <c r="FK61" s="221"/>
      <c r="FL61" s="221"/>
      <c r="FM61" s="221"/>
      <c r="FN61" s="221"/>
      <c r="FO61" s="221"/>
      <c r="FP61" s="221"/>
      <c r="FQ61" s="221"/>
      <c r="FR61" s="221"/>
      <c r="FS61" s="221"/>
      <c r="FT61" s="221"/>
      <c r="FU61" s="221"/>
      <c r="FV61" s="221"/>
      <c r="FW61" s="221"/>
      <c r="FX61" s="221"/>
      <c r="FY61" s="221"/>
      <c r="FZ61" s="221"/>
      <c r="GA61" s="221"/>
      <c r="GB61" s="221"/>
      <c r="GC61" s="221"/>
      <c r="GD61" s="221"/>
      <c r="GE61" s="221"/>
      <c r="GF61" s="221"/>
      <c r="GG61" s="221"/>
      <c r="GH61" s="221"/>
      <c r="GI61" s="221"/>
      <c r="GJ61" s="221"/>
      <c r="GK61" s="221"/>
      <c r="GL61" s="221"/>
      <c r="GM61" s="221"/>
      <c r="GN61" s="221"/>
      <c r="GO61" s="221"/>
      <c r="GP61" s="221"/>
      <c r="GQ61" s="221"/>
      <c r="GR61" s="221"/>
      <c r="GS61" s="221"/>
      <c r="GT61" s="221"/>
      <c r="GU61" s="221"/>
      <c r="GV61" s="221"/>
      <c r="GW61" s="221"/>
      <c r="GX61" s="221"/>
      <c r="GY61" s="221"/>
      <c r="GZ61" s="221"/>
      <c r="HA61" s="221"/>
      <c r="HB61" s="221"/>
      <c r="HC61" s="221"/>
      <c r="HD61" s="221"/>
      <c r="HE61" s="221"/>
      <c r="HF61" s="221"/>
      <c r="HG61" s="221"/>
      <c r="HH61" s="221"/>
      <c r="HI61" s="221"/>
      <c r="HJ61" s="221"/>
      <c r="HK61" s="221"/>
      <c r="HL61" s="221"/>
      <c r="HM61" s="221"/>
      <c r="HN61" s="221"/>
      <c r="HO61" s="221"/>
      <c r="HP61" s="221"/>
      <c r="HQ61" s="221"/>
      <c r="HR61" s="221"/>
      <c r="HS61" s="221"/>
      <c r="HT61" s="221"/>
      <c r="HW61" s="221"/>
      <c r="HX61" s="221"/>
      <c r="HY61" s="221"/>
      <c r="HZ61" s="221"/>
      <c r="IA61" s="221"/>
      <c r="IB61" s="221"/>
      <c r="IC61" s="221"/>
      <c r="ID61" s="221"/>
      <c r="IE61" s="221"/>
      <c r="IF61" s="221"/>
      <c r="IG61" s="221"/>
      <c r="IH61" s="221"/>
      <c r="II61" s="221"/>
      <c r="IM61" s="221"/>
      <c r="IN61" s="221"/>
      <c r="IO61" s="221"/>
      <c r="IP61" s="221"/>
      <c r="IQ61" s="221"/>
      <c r="IR61" s="221"/>
      <c r="IS61" s="221"/>
      <c r="IT61" s="221"/>
      <c r="IU61" s="221"/>
      <c r="IV61" s="221"/>
    </row>
    <row r="62" spans="1:19" ht="22.5" customHeight="1">
      <c r="A62" s="231">
        <v>52</v>
      </c>
      <c r="B62" s="231" t="s">
        <v>165</v>
      </c>
      <c r="C62" s="232" t="s">
        <v>136</v>
      </c>
      <c r="D62" s="232" t="s">
        <v>166</v>
      </c>
      <c r="E62" s="232" t="s">
        <v>80</v>
      </c>
      <c r="F62" s="233" t="s">
        <v>27</v>
      </c>
      <c r="G62" s="234">
        <v>1</v>
      </c>
      <c r="H62" s="235">
        <v>42936</v>
      </c>
      <c r="I62" s="235">
        <v>42936</v>
      </c>
      <c r="J62" s="241">
        <v>266895.26</v>
      </c>
      <c r="K62" s="241">
        <v>217858.1</v>
      </c>
      <c r="L62" s="242">
        <v>189600</v>
      </c>
      <c r="M62" s="243">
        <v>74</v>
      </c>
      <c r="N62" s="242">
        <f aca="true" t="shared" si="15" ref="N62:N71">ROUND(L62*M62/100,0)</f>
        <v>140304</v>
      </c>
      <c r="O62" s="244">
        <v>0.3</v>
      </c>
      <c r="P62" s="242">
        <f aca="true" t="shared" si="16" ref="P62:P71">ROUND(N62*(1-O62),0)</f>
        <v>98213</v>
      </c>
      <c r="Q62" s="248">
        <f aca="true" t="shared" si="17" ref="Q62:Q71">(N62-K62)/K62</f>
        <v>-0.355984468789547</v>
      </c>
      <c r="R62" s="248"/>
      <c r="S62" s="249" t="s">
        <v>167</v>
      </c>
    </row>
    <row r="63" spans="1:19" ht="22.5" customHeight="1">
      <c r="A63" s="231">
        <v>53</v>
      </c>
      <c r="B63" s="231" t="s">
        <v>168</v>
      </c>
      <c r="C63" s="232" t="s">
        <v>65</v>
      </c>
      <c r="D63" s="232" t="s">
        <v>66</v>
      </c>
      <c r="E63" s="232" t="s">
        <v>60</v>
      </c>
      <c r="F63" s="233" t="s">
        <v>27</v>
      </c>
      <c r="G63" s="234">
        <v>1</v>
      </c>
      <c r="H63" s="235">
        <v>41394</v>
      </c>
      <c r="I63" s="235">
        <v>41394</v>
      </c>
      <c r="J63" s="241">
        <v>34188.03</v>
      </c>
      <c r="K63" s="241">
        <v>13418.82</v>
      </c>
      <c r="L63" s="242">
        <v>23800</v>
      </c>
      <c r="M63" s="243">
        <v>51</v>
      </c>
      <c r="N63" s="242">
        <f t="shared" si="15"/>
        <v>12138</v>
      </c>
      <c r="O63" s="244">
        <v>0.3</v>
      </c>
      <c r="P63" s="242">
        <f t="shared" si="16"/>
        <v>8497</v>
      </c>
      <c r="Q63" s="248">
        <f t="shared" si="17"/>
        <v>-0.0954495253681024</v>
      </c>
      <c r="R63" s="248"/>
      <c r="S63" s="250"/>
    </row>
    <row r="64" spans="1:19" ht="22.5" customHeight="1">
      <c r="A64" s="231">
        <v>54</v>
      </c>
      <c r="B64" s="231" t="s">
        <v>169</v>
      </c>
      <c r="C64" s="232" t="s">
        <v>68</v>
      </c>
      <c r="D64" s="232" t="s">
        <v>69</v>
      </c>
      <c r="E64" s="232" t="s">
        <v>35</v>
      </c>
      <c r="F64" s="233" t="s">
        <v>27</v>
      </c>
      <c r="G64" s="234">
        <v>1</v>
      </c>
      <c r="H64" s="235">
        <v>40725</v>
      </c>
      <c r="I64" s="235">
        <v>40725</v>
      </c>
      <c r="J64" s="241">
        <v>855408.42</v>
      </c>
      <c r="K64" s="241">
        <v>406004.53</v>
      </c>
      <c r="L64" s="242">
        <v>606500</v>
      </c>
      <c r="M64" s="243">
        <v>40</v>
      </c>
      <c r="N64" s="242">
        <f t="shared" si="15"/>
        <v>242600</v>
      </c>
      <c r="O64" s="244">
        <v>0.3</v>
      </c>
      <c r="P64" s="242">
        <f t="shared" si="16"/>
        <v>169820</v>
      </c>
      <c r="Q64" s="248">
        <f t="shared" si="17"/>
        <v>-0.402469721212224</v>
      </c>
      <c r="R64" s="248"/>
      <c r="S64" s="250"/>
    </row>
    <row r="65" spans="1:19" ht="22.5" customHeight="1">
      <c r="A65" s="231">
        <v>55</v>
      </c>
      <c r="B65" s="231" t="s">
        <v>170</v>
      </c>
      <c r="C65" s="232" t="s">
        <v>171</v>
      </c>
      <c r="D65" s="232" t="s">
        <v>114</v>
      </c>
      <c r="E65" s="232" t="s">
        <v>172</v>
      </c>
      <c r="F65" s="233" t="s">
        <v>27</v>
      </c>
      <c r="G65" s="234">
        <v>1</v>
      </c>
      <c r="H65" s="235">
        <v>41455</v>
      </c>
      <c r="I65" s="235">
        <v>41455</v>
      </c>
      <c r="J65" s="241">
        <v>42735.04</v>
      </c>
      <c r="K65" s="241">
        <v>29933.92</v>
      </c>
      <c r="L65" s="242">
        <v>29800</v>
      </c>
      <c r="M65" s="243">
        <v>52</v>
      </c>
      <c r="N65" s="242">
        <f t="shared" si="15"/>
        <v>15496</v>
      </c>
      <c r="O65" s="244">
        <v>0.3</v>
      </c>
      <c r="P65" s="242">
        <f t="shared" si="16"/>
        <v>10847</v>
      </c>
      <c r="Q65" s="248">
        <f t="shared" si="17"/>
        <v>-0.48232640429319</v>
      </c>
      <c r="R65" s="248"/>
      <c r="S65" s="250"/>
    </row>
    <row r="66" spans="1:19" ht="22.5" customHeight="1">
      <c r="A66" s="231">
        <v>56</v>
      </c>
      <c r="B66" s="231" t="s">
        <v>173</v>
      </c>
      <c r="C66" s="232" t="s">
        <v>74</v>
      </c>
      <c r="D66" s="232" t="s">
        <v>174</v>
      </c>
      <c r="E66" s="232" t="s">
        <v>175</v>
      </c>
      <c r="F66" s="233" t="s">
        <v>27</v>
      </c>
      <c r="G66" s="234">
        <v>1</v>
      </c>
      <c r="H66" s="235">
        <v>42943</v>
      </c>
      <c r="I66" s="235">
        <v>42943</v>
      </c>
      <c r="J66" s="241">
        <v>211398.45</v>
      </c>
      <c r="K66" s="241">
        <v>171528.71</v>
      </c>
      <c r="L66" s="242">
        <v>150200</v>
      </c>
      <c r="M66" s="243">
        <v>80</v>
      </c>
      <c r="N66" s="242">
        <f t="shared" si="15"/>
        <v>120160</v>
      </c>
      <c r="O66" s="244">
        <v>0.3</v>
      </c>
      <c r="P66" s="242">
        <f t="shared" si="16"/>
        <v>84112</v>
      </c>
      <c r="Q66" s="248">
        <f t="shared" si="17"/>
        <v>-0.299475871998338</v>
      </c>
      <c r="R66" s="248"/>
      <c r="S66" s="250"/>
    </row>
    <row r="67" spans="1:19" ht="22.5" customHeight="1">
      <c r="A67" s="231">
        <v>57</v>
      </c>
      <c r="B67" s="231" t="s">
        <v>176</v>
      </c>
      <c r="C67" s="232" t="s">
        <v>177</v>
      </c>
      <c r="D67" s="232" t="s">
        <v>178</v>
      </c>
      <c r="E67" s="232" t="s">
        <v>42</v>
      </c>
      <c r="F67" s="233" t="s">
        <v>27</v>
      </c>
      <c r="G67" s="234">
        <v>1</v>
      </c>
      <c r="H67" s="235">
        <v>39904</v>
      </c>
      <c r="I67" s="235">
        <v>39904</v>
      </c>
      <c r="J67" s="241">
        <v>120560.11</v>
      </c>
      <c r="K67" s="241">
        <v>75958.95</v>
      </c>
      <c r="L67" s="242">
        <v>86500</v>
      </c>
      <c r="M67" s="243">
        <v>28</v>
      </c>
      <c r="N67" s="242">
        <f t="shared" si="15"/>
        <v>24220</v>
      </c>
      <c r="O67" s="244">
        <v>0.3</v>
      </c>
      <c r="P67" s="242">
        <f t="shared" si="16"/>
        <v>16954</v>
      </c>
      <c r="Q67" s="248">
        <f t="shared" si="17"/>
        <v>-0.681143565044014</v>
      </c>
      <c r="R67" s="248"/>
      <c r="S67" s="250"/>
    </row>
    <row r="68" spans="1:19" s="219" customFormat="1" ht="22.5" customHeight="1">
      <c r="A68" s="231">
        <v>58</v>
      </c>
      <c r="B68" s="231" t="s">
        <v>179</v>
      </c>
      <c r="C68" s="232" t="s">
        <v>180</v>
      </c>
      <c r="D68" s="232" t="s">
        <v>126</v>
      </c>
      <c r="E68" s="232" t="s">
        <v>95</v>
      </c>
      <c r="F68" s="233" t="s">
        <v>27</v>
      </c>
      <c r="G68" s="234">
        <v>1</v>
      </c>
      <c r="H68" s="235">
        <v>40725</v>
      </c>
      <c r="I68" s="235">
        <v>40725</v>
      </c>
      <c r="J68" s="241">
        <v>35839.19</v>
      </c>
      <c r="K68" s="241">
        <v>17038.69</v>
      </c>
      <c r="L68" s="242">
        <v>35500</v>
      </c>
      <c r="M68" s="243">
        <v>40</v>
      </c>
      <c r="N68" s="242">
        <f t="shared" si="15"/>
        <v>14200</v>
      </c>
      <c r="O68" s="244">
        <v>0.3</v>
      </c>
      <c r="P68" s="242">
        <f t="shared" si="16"/>
        <v>9940</v>
      </c>
      <c r="Q68" s="248">
        <f t="shared" si="17"/>
        <v>-0.16660259679588</v>
      </c>
      <c r="R68" s="248"/>
      <c r="S68" s="250"/>
    </row>
    <row r="69" spans="1:19" s="219" customFormat="1" ht="22.5" customHeight="1">
      <c r="A69" s="231">
        <v>59</v>
      </c>
      <c r="B69" s="231" t="s">
        <v>181</v>
      </c>
      <c r="C69" s="232" t="s">
        <v>182</v>
      </c>
      <c r="D69" s="232" t="s">
        <v>183</v>
      </c>
      <c r="E69" s="232" t="s">
        <v>95</v>
      </c>
      <c r="F69" s="233" t="s">
        <v>27</v>
      </c>
      <c r="G69" s="234">
        <v>1</v>
      </c>
      <c r="H69" s="235">
        <v>40725</v>
      </c>
      <c r="I69" s="235">
        <v>40725</v>
      </c>
      <c r="J69" s="241">
        <v>10300.84</v>
      </c>
      <c r="K69" s="241">
        <v>4897.76</v>
      </c>
      <c r="L69" s="242">
        <v>10200</v>
      </c>
      <c r="M69" s="243">
        <v>40</v>
      </c>
      <c r="N69" s="242">
        <f t="shared" si="15"/>
        <v>4080</v>
      </c>
      <c r="O69" s="244">
        <v>0.3</v>
      </c>
      <c r="P69" s="242">
        <f t="shared" si="16"/>
        <v>2856</v>
      </c>
      <c r="Q69" s="248">
        <f t="shared" si="17"/>
        <v>-0.166966123289014</v>
      </c>
      <c r="R69" s="248"/>
      <c r="S69" s="250"/>
    </row>
    <row r="70" spans="1:19" s="219" customFormat="1" ht="22.5" customHeight="1">
      <c r="A70" s="231">
        <v>60</v>
      </c>
      <c r="B70" s="231" t="s">
        <v>184</v>
      </c>
      <c r="C70" s="232" t="s">
        <v>182</v>
      </c>
      <c r="D70" s="232" t="s">
        <v>185</v>
      </c>
      <c r="E70" s="232" t="s">
        <v>95</v>
      </c>
      <c r="F70" s="233" t="s">
        <v>27</v>
      </c>
      <c r="G70" s="234">
        <v>1</v>
      </c>
      <c r="H70" s="235">
        <v>40725</v>
      </c>
      <c r="I70" s="235">
        <v>40725</v>
      </c>
      <c r="J70" s="241">
        <v>10300.84</v>
      </c>
      <c r="K70" s="241">
        <v>4897.76</v>
      </c>
      <c r="L70" s="242">
        <v>10200</v>
      </c>
      <c r="M70" s="243">
        <v>40</v>
      </c>
      <c r="N70" s="242">
        <f t="shared" si="15"/>
        <v>4080</v>
      </c>
      <c r="O70" s="244">
        <v>0.3</v>
      </c>
      <c r="P70" s="242">
        <f t="shared" si="16"/>
        <v>2856</v>
      </c>
      <c r="Q70" s="248">
        <f t="shared" si="17"/>
        <v>-0.166966123289014</v>
      </c>
      <c r="R70" s="248"/>
      <c r="S70" s="250"/>
    </row>
    <row r="71" spans="1:19" s="219" customFormat="1" ht="22.5" customHeight="1">
      <c r="A71" s="231">
        <v>61</v>
      </c>
      <c r="B71" s="231" t="s">
        <v>186</v>
      </c>
      <c r="C71" s="232" t="s">
        <v>182</v>
      </c>
      <c r="D71" s="232" t="s">
        <v>187</v>
      </c>
      <c r="E71" s="232" t="s">
        <v>95</v>
      </c>
      <c r="F71" s="233" t="s">
        <v>27</v>
      </c>
      <c r="G71" s="234">
        <v>1</v>
      </c>
      <c r="H71" s="235">
        <v>40725</v>
      </c>
      <c r="I71" s="235">
        <v>40725</v>
      </c>
      <c r="J71" s="241">
        <v>10300.84</v>
      </c>
      <c r="K71" s="241">
        <v>4897.76</v>
      </c>
      <c r="L71" s="242">
        <v>10200</v>
      </c>
      <c r="M71" s="243">
        <v>40</v>
      </c>
      <c r="N71" s="242">
        <f t="shared" si="15"/>
        <v>4080</v>
      </c>
      <c r="O71" s="244">
        <v>0.3</v>
      </c>
      <c r="P71" s="242">
        <f t="shared" si="16"/>
        <v>2856</v>
      </c>
      <c r="Q71" s="248">
        <f t="shared" si="17"/>
        <v>-0.166966123289014</v>
      </c>
      <c r="R71" s="248"/>
      <c r="S71" s="250"/>
    </row>
    <row r="72" spans="1:19" ht="22.5" customHeight="1">
      <c r="A72" s="236" t="s">
        <v>46</v>
      </c>
      <c r="B72" s="237"/>
      <c r="C72" s="237"/>
      <c r="D72" s="237"/>
      <c r="E72" s="238"/>
      <c r="F72" s="233"/>
      <c r="G72" s="239">
        <f>SUM(G62:G71)</f>
        <v>10</v>
      </c>
      <c r="H72" s="235"/>
      <c r="I72" s="235"/>
      <c r="J72" s="246">
        <f>SUM(J62:J71)</f>
        <v>1597927.02</v>
      </c>
      <c r="K72" s="246">
        <f>SUM(K62:K71)</f>
        <v>946435</v>
      </c>
      <c r="L72" s="247">
        <f>SUM(L62:L71)</f>
        <v>1152500</v>
      </c>
      <c r="M72" s="243"/>
      <c r="N72" s="247">
        <f>SUM(N62:N71)</f>
        <v>581358</v>
      </c>
      <c r="O72" s="244"/>
      <c r="P72" s="247">
        <f>SUM(P62:P71)</f>
        <v>406951</v>
      </c>
      <c r="Q72" s="248"/>
      <c r="R72" s="248"/>
      <c r="S72" s="251"/>
    </row>
    <row r="73" spans="1:19" ht="22.5" customHeight="1">
      <c r="A73" s="231">
        <v>62</v>
      </c>
      <c r="B73" s="231" t="s">
        <v>188</v>
      </c>
      <c r="C73" s="232" t="s">
        <v>189</v>
      </c>
      <c r="D73" s="232" t="s">
        <v>190</v>
      </c>
      <c r="E73" s="232"/>
      <c r="F73" s="233" t="s">
        <v>27</v>
      </c>
      <c r="G73" s="234">
        <v>1</v>
      </c>
      <c r="H73" s="235">
        <v>42733</v>
      </c>
      <c r="I73" s="235">
        <v>42733</v>
      </c>
      <c r="J73" s="241">
        <v>51282.05</v>
      </c>
      <c r="K73" s="241">
        <v>39361.5</v>
      </c>
      <c r="L73" s="242">
        <v>51000</v>
      </c>
      <c r="M73" s="243">
        <v>76</v>
      </c>
      <c r="N73" s="242">
        <f aca="true" t="shared" si="18" ref="N73:N94">ROUND(L73*M73/100,0)</f>
        <v>38760</v>
      </c>
      <c r="O73" s="244">
        <v>0.3</v>
      </c>
      <c r="P73" s="242">
        <f aca="true" t="shared" si="19" ref="P73:P94">ROUND(N73*(1-O73),0)</f>
        <v>27132</v>
      </c>
      <c r="Q73" s="248">
        <f aca="true" t="shared" si="20" ref="Q73:Q94">(N73-K73)/K73</f>
        <v>-0.0152814298235586</v>
      </c>
      <c r="R73" s="248"/>
      <c r="S73" s="249" t="s">
        <v>191</v>
      </c>
    </row>
    <row r="74" spans="1:19" ht="22.5" customHeight="1">
      <c r="A74" s="231">
        <v>63</v>
      </c>
      <c r="B74" s="231" t="s">
        <v>192</v>
      </c>
      <c r="C74" s="232" t="s">
        <v>189</v>
      </c>
      <c r="D74" s="232" t="s">
        <v>190</v>
      </c>
      <c r="E74" s="232"/>
      <c r="F74" s="233" t="s">
        <v>27</v>
      </c>
      <c r="G74" s="234">
        <v>1</v>
      </c>
      <c r="H74" s="235">
        <v>42733</v>
      </c>
      <c r="I74" s="235">
        <v>42733</v>
      </c>
      <c r="J74" s="241">
        <v>51282.05</v>
      </c>
      <c r="K74" s="241">
        <v>39361.5</v>
      </c>
      <c r="L74" s="242">
        <v>51000</v>
      </c>
      <c r="M74" s="243">
        <v>76</v>
      </c>
      <c r="N74" s="242">
        <f t="shared" si="18"/>
        <v>38760</v>
      </c>
      <c r="O74" s="244">
        <v>0.3</v>
      </c>
      <c r="P74" s="242">
        <f t="shared" si="19"/>
        <v>27132</v>
      </c>
      <c r="Q74" s="248">
        <f t="shared" si="20"/>
        <v>-0.0152814298235586</v>
      </c>
      <c r="R74" s="248"/>
      <c r="S74" s="250"/>
    </row>
    <row r="75" spans="1:19" ht="22.5" customHeight="1">
      <c r="A75" s="231">
        <v>64</v>
      </c>
      <c r="B75" s="231" t="s">
        <v>193</v>
      </c>
      <c r="C75" s="232" t="s">
        <v>194</v>
      </c>
      <c r="D75" s="232"/>
      <c r="E75" s="232"/>
      <c r="F75" s="233" t="s">
        <v>27</v>
      </c>
      <c r="G75" s="234">
        <v>1</v>
      </c>
      <c r="H75" s="235">
        <v>42152</v>
      </c>
      <c r="I75" s="235">
        <v>42152</v>
      </c>
      <c r="J75" s="241">
        <v>6923.08</v>
      </c>
      <c r="K75" s="241">
        <v>5454.27</v>
      </c>
      <c r="L75" s="242">
        <v>6800</v>
      </c>
      <c r="M75" s="243">
        <v>65</v>
      </c>
      <c r="N75" s="242">
        <f t="shared" si="18"/>
        <v>4420</v>
      </c>
      <c r="O75" s="244">
        <v>0.3</v>
      </c>
      <c r="P75" s="242">
        <f t="shared" si="19"/>
        <v>3094</v>
      </c>
      <c r="Q75" s="248">
        <f t="shared" si="20"/>
        <v>-0.189625742766676</v>
      </c>
      <c r="R75" s="248"/>
      <c r="S75" s="250"/>
    </row>
    <row r="76" spans="1:19" ht="22.5" customHeight="1">
      <c r="A76" s="231">
        <v>65</v>
      </c>
      <c r="B76" s="231" t="s">
        <v>195</v>
      </c>
      <c r="C76" s="232" t="s">
        <v>196</v>
      </c>
      <c r="D76" s="232"/>
      <c r="E76" s="232" t="s">
        <v>197</v>
      </c>
      <c r="F76" s="233" t="s">
        <v>27</v>
      </c>
      <c r="G76" s="234">
        <v>1</v>
      </c>
      <c r="H76" s="235">
        <v>42735</v>
      </c>
      <c r="I76" s="235">
        <v>42735</v>
      </c>
      <c r="J76" s="241">
        <v>8659</v>
      </c>
      <c r="K76" s="241">
        <v>6646.24</v>
      </c>
      <c r="L76" s="242">
        <v>8600</v>
      </c>
      <c r="M76" s="243">
        <v>76</v>
      </c>
      <c r="N76" s="242">
        <f t="shared" si="18"/>
        <v>6536</v>
      </c>
      <c r="O76" s="244">
        <v>0.3</v>
      </c>
      <c r="P76" s="242">
        <f t="shared" si="19"/>
        <v>4575</v>
      </c>
      <c r="Q76" s="248">
        <f t="shared" si="20"/>
        <v>-0.0165868220226775</v>
      </c>
      <c r="R76" s="248"/>
      <c r="S76" s="250"/>
    </row>
    <row r="77" spans="1:19" ht="22.5" customHeight="1">
      <c r="A77" s="231">
        <v>66</v>
      </c>
      <c r="B77" s="231" t="s">
        <v>198</v>
      </c>
      <c r="C77" s="232" t="s">
        <v>199</v>
      </c>
      <c r="D77" s="232" t="s">
        <v>200</v>
      </c>
      <c r="E77" s="232" t="s">
        <v>201</v>
      </c>
      <c r="F77" s="233" t="s">
        <v>27</v>
      </c>
      <c r="G77" s="234">
        <v>1</v>
      </c>
      <c r="H77" s="235">
        <v>42674</v>
      </c>
      <c r="I77" s="235">
        <v>42674</v>
      </c>
      <c r="J77" s="241">
        <v>26000</v>
      </c>
      <c r="K77" s="241">
        <v>22163.7</v>
      </c>
      <c r="L77" s="242">
        <v>25800</v>
      </c>
      <c r="M77" s="243">
        <v>62</v>
      </c>
      <c r="N77" s="242">
        <f t="shared" si="18"/>
        <v>15996</v>
      </c>
      <c r="O77" s="244">
        <v>0.3</v>
      </c>
      <c r="P77" s="242">
        <f t="shared" si="19"/>
        <v>11197</v>
      </c>
      <c r="Q77" s="248">
        <f t="shared" si="20"/>
        <v>-0.278279348664709</v>
      </c>
      <c r="R77" s="248"/>
      <c r="S77" s="250"/>
    </row>
    <row r="78" spans="1:19" ht="22.5" customHeight="1">
      <c r="A78" s="231">
        <v>67</v>
      </c>
      <c r="B78" s="231" t="s">
        <v>202</v>
      </c>
      <c r="C78" s="232" t="s">
        <v>203</v>
      </c>
      <c r="D78" s="232" t="s">
        <v>204</v>
      </c>
      <c r="E78" s="232" t="s">
        <v>205</v>
      </c>
      <c r="F78" s="233" t="s">
        <v>27</v>
      </c>
      <c r="G78" s="234">
        <v>1</v>
      </c>
      <c r="H78" s="235">
        <v>42216</v>
      </c>
      <c r="I78" s="235">
        <v>42216</v>
      </c>
      <c r="J78" s="241">
        <v>16239.32</v>
      </c>
      <c r="K78" s="241">
        <v>9662.66</v>
      </c>
      <c r="L78" s="242">
        <v>15800</v>
      </c>
      <c r="M78" s="243">
        <v>63</v>
      </c>
      <c r="N78" s="242">
        <f t="shared" si="18"/>
        <v>9954</v>
      </c>
      <c r="O78" s="244">
        <v>0.3</v>
      </c>
      <c r="P78" s="242">
        <f t="shared" si="19"/>
        <v>6968</v>
      </c>
      <c r="Q78" s="248">
        <f t="shared" si="20"/>
        <v>0.0301511178081398</v>
      </c>
      <c r="R78" s="248"/>
      <c r="S78" s="250"/>
    </row>
    <row r="79" spans="1:19" ht="22.5" customHeight="1">
      <c r="A79" s="231">
        <v>68</v>
      </c>
      <c r="B79" s="231" t="s">
        <v>206</v>
      </c>
      <c r="C79" s="232" t="s">
        <v>207</v>
      </c>
      <c r="D79" s="232"/>
      <c r="E79" s="232"/>
      <c r="F79" s="233" t="s">
        <v>27</v>
      </c>
      <c r="G79" s="234">
        <v>1</v>
      </c>
      <c r="H79" s="235">
        <v>43391</v>
      </c>
      <c r="I79" s="235">
        <v>43391</v>
      </c>
      <c r="J79" s="241">
        <v>15615.08</v>
      </c>
      <c r="K79" s="241">
        <v>14139.38</v>
      </c>
      <c r="L79" s="242">
        <v>15500</v>
      </c>
      <c r="M79" s="243">
        <v>87</v>
      </c>
      <c r="N79" s="242">
        <f t="shared" si="18"/>
        <v>13485</v>
      </c>
      <c r="O79" s="244">
        <v>0.3</v>
      </c>
      <c r="P79" s="242">
        <f t="shared" si="19"/>
        <v>9440</v>
      </c>
      <c r="Q79" s="248">
        <f t="shared" si="20"/>
        <v>-0.0462806714297232</v>
      </c>
      <c r="R79" s="248"/>
      <c r="S79" s="250"/>
    </row>
    <row r="80" spans="1:19" ht="22.5" customHeight="1">
      <c r="A80" s="231">
        <v>69</v>
      </c>
      <c r="B80" s="231" t="s">
        <v>208</v>
      </c>
      <c r="C80" s="232" t="s">
        <v>209</v>
      </c>
      <c r="D80" s="232" t="s">
        <v>210</v>
      </c>
      <c r="E80" s="232" t="s">
        <v>211</v>
      </c>
      <c r="F80" s="233" t="s">
        <v>27</v>
      </c>
      <c r="G80" s="234">
        <v>1</v>
      </c>
      <c r="H80" s="235">
        <v>40755</v>
      </c>
      <c r="I80" s="235">
        <v>40755</v>
      </c>
      <c r="J80" s="241">
        <v>100219.36</v>
      </c>
      <c r="K80" s="241">
        <v>25054.36</v>
      </c>
      <c r="L80" s="242">
        <v>99200</v>
      </c>
      <c r="M80" s="243">
        <v>25</v>
      </c>
      <c r="N80" s="242">
        <f t="shared" si="18"/>
        <v>24800</v>
      </c>
      <c r="O80" s="244">
        <v>0.3</v>
      </c>
      <c r="P80" s="242">
        <f t="shared" si="19"/>
        <v>17360</v>
      </c>
      <c r="Q80" s="248">
        <f t="shared" si="20"/>
        <v>-0.0101523247849875</v>
      </c>
      <c r="R80" s="248"/>
      <c r="S80" s="250"/>
    </row>
    <row r="81" spans="1:19" ht="22.5" customHeight="1">
      <c r="A81" s="231">
        <v>70</v>
      </c>
      <c r="B81" s="231" t="s">
        <v>212</v>
      </c>
      <c r="C81" s="232" t="s">
        <v>209</v>
      </c>
      <c r="D81" s="232" t="s">
        <v>213</v>
      </c>
      <c r="E81" s="232" t="s">
        <v>214</v>
      </c>
      <c r="F81" s="233" t="s">
        <v>27</v>
      </c>
      <c r="G81" s="234">
        <v>1</v>
      </c>
      <c r="H81" s="235">
        <v>41152</v>
      </c>
      <c r="I81" s="235">
        <v>41152</v>
      </c>
      <c r="J81" s="241">
        <v>70441.1</v>
      </c>
      <c r="K81" s="241">
        <v>30990.44</v>
      </c>
      <c r="L81" s="242">
        <v>67900</v>
      </c>
      <c r="M81" s="243">
        <v>35</v>
      </c>
      <c r="N81" s="242">
        <f t="shared" si="18"/>
        <v>23765</v>
      </c>
      <c r="O81" s="244">
        <v>0.3</v>
      </c>
      <c r="P81" s="242">
        <f t="shared" si="19"/>
        <v>16636</v>
      </c>
      <c r="Q81" s="248">
        <f t="shared" si="20"/>
        <v>-0.233150610317246</v>
      </c>
      <c r="R81" s="248"/>
      <c r="S81" s="250"/>
    </row>
    <row r="82" spans="1:19" ht="22.5" customHeight="1">
      <c r="A82" s="231">
        <v>71</v>
      </c>
      <c r="B82" s="231" t="s">
        <v>215</v>
      </c>
      <c r="C82" s="232" t="s">
        <v>216</v>
      </c>
      <c r="D82" s="232" t="s">
        <v>217</v>
      </c>
      <c r="E82" s="232" t="s">
        <v>218</v>
      </c>
      <c r="F82" s="233" t="s">
        <v>27</v>
      </c>
      <c r="G82" s="234">
        <v>1</v>
      </c>
      <c r="H82" s="235">
        <v>43088</v>
      </c>
      <c r="I82" s="235">
        <v>43088</v>
      </c>
      <c r="J82" s="241">
        <v>64957.26</v>
      </c>
      <c r="K82" s="241">
        <v>53099.34</v>
      </c>
      <c r="L82" s="242">
        <v>65200</v>
      </c>
      <c r="M82" s="243">
        <v>77</v>
      </c>
      <c r="N82" s="242">
        <f t="shared" si="18"/>
        <v>50204</v>
      </c>
      <c r="O82" s="244">
        <v>0.3</v>
      </c>
      <c r="P82" s="242">
        <f t="shared" si="19"/>
        <v>35143</v>
      </c>
      <c r="Q82" s="248">
        <f t="shared" si="20"/>
        <v>-0.0545268547594</v>
      </c>
      <c r="R82" s="248"/>
      <c r="S82" s="250"/>
    </row>
    <row r="83" spans="1:19" ht="22.5" customHeight="1">
      <c r="A83" s="231">
        <v>72</v>
      </c>
      <c r="B83" s="231" t="s">
        <v>219</v>
      </c>
      <c r="C83" s="232" t="s">
        <v>220</v>
      </c>
      <c r="D83" s="232"/>
      <c r="E83" s="232"/>
      <c r="F83" s="233" t="s">
        <v>27</v>
      </c>
      <c r="G83" s="234">
        <v>1</v>
      </c>
      <c r="H83" s="235">
        <v>41882</v>
      </c>
      <c r="I83" s="235">
        <v>41882</v>
      </c>
      <c r="J83" s="241">
        <v>11794.88</v>
      </c>
      <c r="K83" s="241">
        <v>6044.98</v>
      </c>
      <c r="L83" s="242">
        <v>11500</v>
      </c>
      <c r="M83" s="243">
        <v>48</v>
      </c>
      <c r="N83" s="242">
        <f t="shared" si="18"/>
        <v>5520</v>
      </c>
      <c r="O83" s="244">
        <v>0.3</v>
      </c>
      <c r="P83" s="242">
        <f t="shared" si="19"/>
        <v>3864</v>
      </c>
      <c r="Q83" s="248">
        <f t="shared" si="20"/>
        <v>-0.0868456140466965</v>
      </c>
      <c r="R83" s="248"/>
      <c r="S83" s="250"/>
    </row>
    <row r="84" spans="1:19" ht="22.5" customHeight="1">
      <c r="A84" s="231">
        <v>73</v>
      </c>
      <c r="B84" s="231" t="s">
        <v>221</v>
      </c>
      <c r="C84" s="232" t="s">
        <v>220</v>
      </c>
      <c r="D84" s="232"/>
      <c r="E84" s="232"/>
      <c r="F84" s="233" t="s">
        <v>27</v>
      </c>
      <c r="G84" s="234">
        <v>1</v>
      </c>
      <c r="H84" s="235">
        <v>41213</v>
      </c>
      <c r="I84" s="235">
        <v>41142</v>
      </c>
      <c r="J84" s="241">
        <v>5301.14</v>
      </c>
      <c r="K84" s="241">
        <v>2398.85</v>
      </c>
      <c r="L84" s="242">
        <v>11500</v>
      </c>
      <c r="M84" s="243">
        <v>32</v>
      </c>
      <c r="N84" s="242">
        <f t="shared" si="18"/>
        <v>3680</v>
      </c>
      <c r="O84" s="244">
        <v>0.3</v>
      </c>
      <c r="P84" s="242">
        <f t="shared" si="19"/>
        <v>2576</v>
      </c>
      <c r="Q84" s="248">
        <f t="shared" si="20"/>
        <v>0.534068407778727</v>
      </c>
      <c r="R84" s="248"/>
      <c r="S84" s="250"/>
    </row>
    <row r="85" spans="1:19" ht="22.5" customHeight="1">
      <c r="A85" s="231">
        <v>74</v>
      </c>
      <c r="B85" s="231" t="s">
        <v>222</v>
      </c>
      <c r="C85" s="232" t="s">
        <v>223</v>
      </c>
      <c r="D85" s="232"/>
      <c r="E85" s="232"/>
      <c r="F85" s="233" t="s">
        <v>27</v>
      </c>
      <c r="G85" s="234">
        <v>1</v>
      </c>
      <c r="H85" s="235">
        <v>39539</v>
      </c>
      <c r="I85" s="235">
        <v>39539</v>
      </c>
      <c r="J85" s="241">
        <v>2310</v>
      </c>
      <c r="K85" s="241">
        <v>231</v>
      </c>
      <c r="L85" s="242">
        <v>2400</v>
      </c>
      <c r="M85" s="243">
        <v>20</v>
      </c>
      <c r="N85" s="242">
        <f t="shared" si="18"/>
        <v>480</v>
      </c>
      <c r="O85" s="244">
        <v>0.3</v>
      </c>
      <c r="P85" s="242">
        <f t="shared" si="19"/>
        <v>336</v>
      </c>
      <c r="Q85" s="248">
        <f t="shared" si="20"/>
        <v>1.07792207792208</v>
      </c>
      <c r="R85" s="248"/>
      <c r="S85" s="250"/>
    </row>
    <row r="86" spans="1:19" ht="22.5" customHeight="1">
      <c r="A86" s="231">
        <v>75</v>
      </c>
      <c r="B86" s="231" t="s">
        <v>224</v>
      </c>
      <c r="C86" s="232" t="s">
        <v>223</v>
      </c>
      <c r="D86" s="232"/>
      <c r="E86" s="232"/>
      <c r="F86" s="233" t="s">
        <v>27</v>
      </c>
      <c r="G86" s="234">
        <v>1</v>
      </c>
      <c r="H86" s="235">
        <v>39539</v>
      </c>
      <c r="I86" s="235">
        <v>39539</v>
      </c>
      <c r="J86" s="241">
        <v>2310</v>
      </c>
      <c r="K86" s="241">
        <v>231</v>
      </c>
      <c r="L86" s="242">
        <v>2400</v>
      </c>
      <c r="M86" s="243">
        <v>20</v>
      </c>
      <c r="N86" s="242">
        <f t="shared" si="18"/>
        <v>480</v>
      </c>
      <c r="O86" s="244">
        <v>0.3</v>
      </c>
      <c r="P86" s="242">
        <f t="shared" si="19"/>
        <v>336</v>
      </c>
      <c r="Q86" s="248">
        <f t="shared" si="20"/>
        <v>1.07792207792208</v>
      </c>
      <c r="R86" s="248"/>
      <c r="S86" s="250"/>
    </row>
    <row r="87" spans="1:19" s="221" customFormat="1" ht="22.5" customHeight="1">
      <c r="A87" s="231">
        <v>76</v>
      </c>
      <c r="B87" s="231" t="s">
        <v>225</v>
      </c>
      <c r="C87" s="232" t="s">
        <v>226</v>
      </c>
      <c r="D87" s="232" t="s">
        <v>227</v>
      </c>
      <c r="E87" s="232" t="s">
        <v>228</v>
      </c>
      <c r="F87" s="233" t="s">
        <v>27</v>
      </c>
      <c r="G87" s="234">
        <v>1</v>
      </c>
      <c r="H87" s="235">
        <v>39326</v>
      </c>
      <c r="I87" s="235">
        <v>39326</v>
      </c>
      <c r="J87" s="241">
        <v>244389.5</v>
      </c>
      <c r="K87" s="241">
        <v>46829.12</v>
      </c>
      <c r="L87" s="242">
        <v>77700</v>
      </c>
      <c r="M87" s="243">
        <v>20</v>
      </c>
      <c r="N87" s="242">
        <f t="shared" si="18"/>
        <v>15540</v>
      </c>
      <c r="O87" s="244">
        <v>0.3</v>
      </c>
      <c r="P87" s="242">
        <f t="shared" si="19"/>
        <v>10878</v>
      </c>
      <c r="Q87" s="248">
        <f t="shared" si="20"/>
        <v>-0.668155199158131</v>
      </c>
      <c r="R87" s="248"/>
      <c r="S87" s="250"/>
    </row>
    <row r="88" spans="1:19" ht="22.5" customHeight="1">
      <c r="A88" s="231">
        <v>77</v>
      </c>
      <c r="B88" s="231" t="s">
        <v>229</v>
      </c>
      <c r="C88" s="232" t="s">
        <v>230</v>
      </c>
      <c r="D88" s="232" t="s">
        <v>231</v>
      </c>
      <c r="E88" s="232" t="s">
        <v>232</v>
      </c>
      <c r="F88" s="233" t="s">
        <v>27</v>
      </c>
      <c r="G88" s="234">
        <v>1</v>
      </c>
      <c r="H88" s="235">
        <v>39326</v>
      </c>
      <c r="I88" s="235">
        <v>39326</v>
      </c>
      <c r="J88" s="241">
        <v>14582.39</v>
      </c>
      <c r="K88" s="241">
        <v>1458.24</v>
      </c>
      <c r="L88" s="242">
        <v>15100</v>
      </c>
      <c r="M88" s="243">
        <v>20</v>
      </c>
      <c r="N88" s="242">
        <f t="shared" si="18"/>
        <v>3020</v>
      </c>
      <c r="O88" s="244">
        <v>0.3</v>
      </c>
      <c r="P88" s="242">
        <f t="shared" si="19"/>
        <v>2114</v>
      </c>
      <c r="Q88" s="248">
        <f t="shared" si="20"/>
        <v>1.07098968619706</v>
      </c>
      <c r="R88" s="248"/>
      <c r="S88" s="250"/>
    </row>
    <row r="89" spans="1:19" ht="22.5" customHeight="1">
      <c r="A89" s="231">
        <v>78</v>
      </c>
      <c r="B89" s="231" t="s">
        <v>233</v>
      </c>
      <c r="C89" s="232" t="s">
        <v>230</v>
      </c>
      <c r="D89" s="232" t="s">
        <v>231</v>
      </c>
      <c r="E89" s="232" t="s">
        <v>232</v>
      </c>
      <c r="F89" s="233" t="s">
        <v>27</v>
      </c>
      <c r="G89" s="234">
        <v>1</v>
      </c>
      <c r="H89" s="235">
        <v>39326</v>
      </c>
      <c r="I89" s="235">
        <v>39326</v>
      </c>
      <c r="J89" s="241">
        <v>14582.39</v>
      </c>
      <c r="K89" s="241">
        <v>1458.24</v>
      </c>
      <c r="L89" s="242">
        <v>15100</v>
      </c>
      <c r="M89" s="243">
        <v>20</v>
      </c>
      <c r="N89" s="242">
        <f t="shared" si="18"/>
        <v>3020</v>
      </c>
      <c r="O89" s="244">
        <v>0.3</v>
      </c>
      <c r="P89" s="242">
        <f t="shared" si="19"/>
        <v>2114</v>
      </c>
      <c r="Q89" s="248">
        <f t="shared" si="20"/>
        <v>1.07098968619706</v>
      </c>
      <c r="R89" s="248"/>
      <c r="S89" s="250"/>
    </row>
    <row r="90" spans="1:19" ht="22.5" customHeight="1">
      <c r="A90" s="231">
        <v>79</v>
      </c>
      <c r="B90" s="231" t="s">
        <v>234</v>
      </c>
      <c r="C90" s="232" t="s">
        <v>235</v>
      </c>
      <c r="D90" s="232" t="s">
        <v>236</v>
      </c>
      <c r="E90" s="232" t="s">
        <v>232</v>
      </c>
      <c r="F90" s="233" t="s">
        <v>27</v>
      </c>
      <c r="G90" s="234">
        <v>1</v>
      </c>
      <c r="H90" s="235">
        <v>39326</v>
      </c>
      <c r="I90" s="235">
        <v>39326</v>
      </c>
      <c r="J90" s="241">
        <v>9661.63</v>
      </c>
      <c r="K90" s="241">
        <v>966.16</v>
      </c>
      <c r="L90" s="242">
        <v>10000</v>
      </c>
      <c r="M90" s="243">
        <v>20</v>
      </c>
      <c r="N90" s="242">
        <f t="shared" si="18"/>
        <v>2000</v>
      </c>
      <c r="O90" s="244">
        <v>0.3</v>
      </c>
      <c r="P90" s="242">
        <f t="shared" si="19"/>
        <v>1400</v>
      </c>
      <c r="Q90" s="248">
        <f t="shared" si="20"/>
        <v>1.07005050923243</v>
      </c>
      <c r="R90" s="248"/>
      <c r="S90" s="250"/>
    </row>
    <row r="91" spans="1:19" ht="22.5" customHeight="1">
      <c r="A91" s="231">
        <v>80</v>
      </c>
      <c r="B91" s="231" t="s">
        <v>237</v>
      </c>
      <c r="C91" s="232" t="s">
        <v>235</v>
      </c>
      <c r="D91" s="232" t="s">
        <v>236</v>
      </c>
      <c r="E91" s="232" t="s">
        <v>232</v>
      </c>
      <c r="F91" s="233" t="s">
        <v>27</v>
      </c>
      <c r="G91" s="234">
        <v>1</v>
      </c>
      <c r="H91" s="235">
        <v>39326</v>
      </c>
      <c r="I91" s="235">
        <v>39326</v>
      </c>
      <c r="J91" s="241">
        <v>9661.63</v>
      </c>
      <c r="K91" s="241">
        <v>966.16</v>
      </c>
      <c r="L91" s="242">
        <v>10000</v>
      </c>
      <c r="M91" s="243">
        <v>20</v>
      </c>
      <c r="N91" s="242">
        <f t="shared" si="18"/>
        <v>2000</v>
      </c>
      <c r="O91" s="244">
        <v>0.3</v>
      </c>
      <c r="P91" s="242">
        <f t="shared" si="19"/>
        <v>1400</v>
      </c>
      <c r="Q91" s="248">
        <f t="shared" si="20"/>
        <v>1.07005050923243</v>
      </c>
      <c r="R91" s="248"/>
      <c r="S91" s="250"/>
    </row>
    <row r="92" spans="1:19" ht="22.5" customHeight="1">
      <c r="A92" s="231">
        <v>81</v>
      </c>
      <c r="B92" s="231" t="s">
        <v>238</v>
      </c>
      <c r="C92" s="232" t="s">
        <v>235</v>
      </c>
      <c r="D92" s="232" t="s">
        <v>239</v>
      </c>
      <c r="E92" s="232" t="s">
        <v>240</v>
      </c>
      <c r="F92" s="233" t="s">
        <v>27</v>
      </c>
      <c r="G92" s="234">
        <v>1</v>
      </c>
      <c r="H92" s="235">
        <v>42943</v>
      </c>
      <c r="I92" s="235">
        <v>42943</v>
      </c>
      <c r="J92" s="241">
        <v>11354.7</v>
      </c>
      <c r="K92" s="241">
        <v>9213.28</v>
      </c>
      <c r="L92" s="242">
        <v>11400</v>
      </c>
      <c r="M92" s="243">
        <v>72</v>
      </c>
      <c r="N92" s="242">
        <f t="shared" si="18"/>
        <v>8208</v>
      </c>
      <c r="O92" s="244">
        <v>0.3</v>
      </c>
      <c r="P92" s="242">
        <f t="shared" si="19"/>
        <v>5746</v>
      </c>
      <c r="Q92" s="248">
        <f t="shared" si="20"/>
        <v>-0.10911206432454</v>
      </c>
      <c r="R92" s="248"/>
      <c r="S92" s="250"/>
    </row>
    <row r="93" spans="1:19" ht="22.5" customHeight="1">
      <c r="A93" s="231">
        <v>82</v>
      </c>
      <c r="B93" s="231" t="s">
        <v>241</v>
      </c>
      <c r="C93" s="232" t="s">
        <v>242</v>
      </c>
      <c r="D93" s="232" t="s">
        <v>243</v>
      </c>
      <c r="E93" s="232" t="s">
        <v>244</v>
      </c>
      <c r="F93" s="233" t="s">
        <v>27</v>
      </c>
      <c r="G93" s="234">
        <v>1</v>
      </c>
      <c r="H93" s="235">
        <v>39904</v>
      </c>
      <c r="I93" s="235">
        <v>39904</v>
      </c>
      <c r="J93" s="241">
        <v>91271.85</v>
      </c>
      <c r="K93" s="241">
        <v>9127.19</v>
      </c>
      <c r="L93" s="242">
        <v>89300</v>
      </c>
      <c r="M93" s="243">
        <v>20</v>
      </c>
      <c r="N93" s="242">
        <f t="shared" si="18"/>
        <v>17860</v>
      </c>
      <c r="O93" s="244">
        <v>0.3</v>
      </c>
      <c r="P93" s="242">
        <f t="shared" si="19"/>
        <v>12502</v>
      </c>
      <c r="Q93" s="248">
        <f t="shared" si="20"/>
        <v>0.95679064421799</v>
      </c>
      <c r="R93" s="248"/>
      <c r="S93" s="250"/>
    </row>
    <row r="94" spans="1:19" ht="22.5" customHeight="1">
      <c r="A94" s="231">
        <v>83</v>
      </c>
      <c r="B94" s="231" t="s">
        <v>245</v>
      </c>
      <c r="C94" s="232" t="s">
        <v>246</v>
      </c>
      <c r="D94" s="232" t="s">
        <v>247</v>
      </c>
      <c r="E94" s="232" t="s">
        <v>248</v>
      </c>
      <c r="F94" s="233" t="s">
        <v>27</v>
      </c>
      <c r="G94" s="234">
        <v>2</v>
      </c>
      <c r="H94" s="235">
        <v>39904</v>
      </c>
      <c r="I94" s="235">
        <v>39904</v>
      </c>
      <c r="J94" s="241">
        <v>179582.14</v>
      </c>
      <c r="K94" s="241">
        <v>17958.21</v>
      </c>
      <c r="L94" s="242">
        <v>175700</v>
      </c>
      <c r="M94" s="243">
        <v>20</v>
      </c>
      <c r="N94" s="242">
        <f t="shared" si="18"/>
        <v>35140</v>
      </c>
      <c r="O94" s="244">
        <v>0.3</v>
      </c>
      <c r="P94" s="242">
        <f t="shared" si="19"/>
        <v>24598</v>
      </c>
      <c r="Q94" s="248">
        <f t="shared" si="20"/>
        <v>0.956765178712132</v>
      </c>
      <c r="R94" s="248"/>
      <c r="S94" s="250"/>
    </row>
    <row r="95" spans="1:19" ht="22.5" customHeight="1">
      <c r="A95" s="236" t="s">
        <v>46</v>
      </c>
      <c r="B95" s="237"/>
      <c r="C95" s="237"/>
      <c r="D95" s="237"/>
      <c r="E95" s="238"/>
      <c r="F95" s="233"/>
      <c r="G95" s="239">
        <f>SUM(G73:G94)</f>
        <v>23</v>
      </c>
      <c r="H95" s="235"/>
      <c r="I95" s="235"/>
      <c r="J95" s="246">
        <f>SUM(J73:J94)</f>
        <v>1008420.55</v>
      </c>
      <c r="K95" s="246">
        <f>SUM(K73:K94)</f>
        <v>342815.82</v>
      </c>
      <c r="L95" s="247">
        <f>SUM(L73:L94)</f>
        <v>838900</v>
      </c>
      <c r="M95" s="243"/>
      <c r="N95" s="247">
        <f>SUM(N73:N94)</f>
        <v>323628</v>
      </c>
      <c r="O95" s="244"/>
      <c r="P95" s="247">
        <f>SUM(P73:P94)</f>
        <v>226541</v>
      </c>
      <c r="Q95" s="248"/>
      <c r="R95" s="248"/>
      <c r="S95" s="251"/>
    </row>
    <row r="96" spans="1:19" s="219" customFormat="1" ht="22.5" customHeight="1">
      <c r="A96" s="231">
        <v>84</v>
      </c>
      <c r="B96" s="231" t="s">
        <v>249</v>
      </c>
      <c r="C96" s="232" t="s">
        <v>250</v>
      </c>
      <c r="D96" s="232" t="s">
        <v>251</v>
      </c>
      <c r="E96" s="232" t="s">
        <v>252</v>
      </c>
      <c r="F96" s="233" t="s">
        <v>27</v>
      </c>
      <c r="G96" s="234">
        <v>1</v>
      </c>
      <c r="H96" s="235">
        <v>39326</v>
      </c>
      <c r="I96" s="235">
        <v>39326</v>
      </c>
      <c r="J96" s="241">
        <v>360307</v>
      </c>
      <c r="K96" s="241">
        <v>129463.51</v>
      </c>
      <c r="L96" s="242">
        <v>286400</v>
      </c>
      <c r="M96" s="243">
        <v>30</v>
      </c>
      <c r="N96" s="242">
        <f aca="true" t="shared" si="21" ref="N96:N112">ROUND(L96*M96/100,0)</f>
        <v>85920</v>
      </c>
      <c r="O96" s="244">
        <v>0.3</v>
      </c>
      <c r="P96" s="242">
        <f aca="true" t="shared" si="22" ref="P96:P112">ROUND(N96*(1-O96),0)</f>
        <v>60144</v>
      </c>
      <c r="Q96" s="248">
        <f aca="true" t="shared" si="23" ref="Q96:Q112">(N96-K96)/K96</f>
        <v>-0.336338092486447</v>
      </c>
      <c r="R96" s="248"/>
      <c r="S96" s="249" t="s">
        <v>253</v>
      </c>
    </row>
    <row r="97" spans="1:19" s="220" customFormat="1" ht="22.5" customHeight="1">
      <c r="A97" s="231">
        <v>85</v>
      </c>
      <c r="B97" s="231" t="s">
        <v>254</v>
      </c>
      <c r="C97" s="232" t="s">
        <v>255</v>
      </c>
      <c r="D97" s="232" t="s">
        <v>256</v>
      </c>
      <c r="E97" s="232"/>
      <c r="F97" s="233" t="s">
        <v>27</v>
      </c>
      <c r="G97" s="234">
        <v>1</v>
      </c>
      <c r="H97" s="235">
        <v>41089</v>
      </c>
      <c r="I97" s="235">
        <v>37468</v>
      </c>
      <c r="J97" s="241">
        <v>67725.02</v>
      </c>
      <c r="K97" s="241">
        <v>21502.61</v>
      </c>
      <c r="L97" s="242">
        <v>42800</v>
      </c>
      <c r="M97" s="243">
        <v>20</v>
      </c>
      <c r="N97" s="242">
        <f t="shared" si="21"/>
        <v>8560</v>
      </c>
      <c r="O97" s="244">
        <v>0.3</v>
      </c>
      <c r="P97" s="242">
        <f t="shared" si="22"/>
        <v>5992</v>
      </c>
      <c r="Q97" s="248">
        <f t="shared" si="23"/>
        <v>-0.601908791537399</v>
      </c>
      <c r="R97" s="248"/>
      <c r="S97" s="250"/>
    </row>
    <row r="98" spans="1:19" s="222" customFormat="1" ht="22.5" customHeight="1">
      <c r="A98" s="231">
        <v>86</v>
      </c>
      <c r="B98" s="231" t="s">
        <v>257</v>
      </c>
      <c r="C98" s="232" t="s">
        <v>258</v>
      </c>
      <c r="D98" s="232" t="s">
        <v>259</v>
      </c>
      <c r="E98" s="232" t="s">
        <v>260</v>
      </c>
      <c r="F98" s="233" t="s">
        <v>27</v>
      </c>
      <c r="G98" s="234">
        <v>9</v>
      </c>
      <c r="H98" s="235">
        <v>39326</v>
      </c>
      <c r="I98" s="235">
        <v>39326</v>
      </c>
      <c r="J98" s="241">
        <v>691247.9</v>
      </c>
      <c r="K98" s="241">
        <v>69124.79</v>
      </c>
      <c r="L98" s="242">
        <v>759600</v>
      </c>
      <c r="M98" s="243">
        <v>20</v>
      </c>
      <c r="N98" s="242">
        <f t="shared" si="21"/>
        <v>151920</v>
      </c>
      <c r="O98" s="244">
        <v>0.3</v>
      </c>
      <c r="P98" s="242">
        <f t="shared" si="22"/>
        <v>106344</v>
      </c>
      <c r="Q98" s="248">
        <f t="shared" si="23"/>
        <v>1.19776436210511</v>
      </c>
      <c r="R98" s="248"/>
      <c r="S98" s="250"/>
    </row>
    <row r="99" spans="1:19" s="222" customFormat="1" ht="22.5" customHeight="1">
      <c r="A99" s="231">
        <v>87</v>
      </c>
      <c r="B99" s="231" t="s">
        <v>261</v>
      </c>
      <c r="C99" s="232" t="s">
        <v>258</v>
      </c>
      <c r="D99" s="232" t="s">
        <v>259</v>
      </c>
      <c r="E99" s="232" t="s">
        <v>260</v>
      </c>
      <c r="F99" s="233" t="s">
        <v>27</v>
      </c>
      <c r="G99" s="234">
        <v>1</v>
      </c>
      <c r="H99" s="235">
        <v>39326</v>
      </c>
      <c r="I99" s="235">
        <v>39326</v>
      </c>
      <c r="J99" s="241">
        <v>81274.14</v>
      </c>
      <c r="K99" s="241">
        <v>8127.41</v>
      </c>
      <c r="L99" s="242">
        <v>84400</v>
      </c>
      <c r="M99" s="243">
        <v>20</v>
      </c>
      <c r="N99" s="242">
        <f t="shared" si="21"/>
        <v>16880</v>
      </c>
      <c r="O99" s="244">
        <v>0.3</v>
      </c>
      <c r="P99" s="242">
        <f t="shared" si="22"/>
        <v>11816</v>
      </c>
      <c r="Q99" s="248">
        <f t="shared" si="23"/>
        <v>1.0769224143977</v>
      </c>
      <c r="R99" s="248"/>
      <c r="S99" s="250"/>
    </row>
    <row r="100" spans="1:19" s="222" customFormat="1" ht="22.5" customHeight="1">
      <c r="A100" s="231">
        <v>88</v>
      </c>
      <c r="B100" s="231" t="s">
        <v>262</v>
      </c>
      <c r="C100" s="232" t="s">
        <v>258</v>
      </c>
      <c r="D100" s="232" t="s">
        <v>259</v>
      </c>
      <c r="E100" s="232" t="s">
        <v>260</v>
      </c>
      <c r="F100" s="233" t="s">
        <v>27</v>
      </c>
      <c r="G100" s="234">
        <v>1</v>
      </c>
      <c r="H100" s="235">
        <v>39326</v>
      </c>
      <c r="I100" s="235">
        <v>39326</v>
      </c>
      <c r="J100" s="241">
        <v>81274.14</v>
      </c>
      <c r="K100" s="241">
        <v>8127.41</v>
      </c>
      <c r="L100" s="242">
        <v>84400</v>
      </c>
      <c r="M100" s="243">
        <v>20</v>
      </c>
      <c r="N100" s="242">
        <f t="shared" si="21"/>
        <v>16880</v>
      </c>
      <c r="O100" s="244">
        <v>0.3</v>
      </c>
      <c r="P100" s="242">
        <f t="shared" si="22"/>
        <v>11816</v>
      </c>
      <c r="Q100" s="248">
        <f t="shared" si="23"/>
        <v>1.0769224143977</v>
      </c>
      <c r="R100" s="248"/>
      <c r="S100" s="250"/>
    </row>
    <row r="101" spans="1:19" s="222" customFormat="1" ht="22.5" customHeight="1">
      <c r="A101" s="231">
        <v>89</v>
      </c>
      <c r="B101" s="231" t="s">
        <v>263</v>
      </c>
      <c r="C101" s="232" t="s">
        <v>258</v>
      </c>
      <c r="D101" s="232" t="s">
        <v>259</v>
      </c>
      <c r="E101" s="232" t="s">
        <v>260</v>
      </c>
      <c r="F101" s="233" t="s">
        <v>27</v>
      </c>
      <c r="G101" s="234">
        <v>1</v>
      </c>
      <c r="H101" s="235">
        <v>39326</v>
      </c>
      <c r="I101" s="235">
        <v>39326</v>
      </c>
      <c r="J101" s="241">
        <v>81274.14</v>
      </c>
      <c r="K101" s="241">
        <v>8127.41</v>
      </c>
      <c r="L101" s="242">
        <v>84400</v>
      </c>
      <c r="M101" s="243">
        <v>20</v>
      </c>
      <c r="N101" s="242">
        <f t="shared" si="21"/>
        <v>16880</v>
      </c>
      <c r="O101" s="244">
        <v>0.3</v>
      </c>
      <c r="P101" s="242">
        <f t="shared" si="22"/>
        <v>11816</v>
      </c>
      <c r="Q101" s="248">
        <f t="shared" si="23"/>
        <v>1.0769224143977</v>
      </c>
      <c r="R101" s="248"/>
      <c r="S101" s="250"/>
    </row>
    <row r="102" spans="1:19" s="222" customFormat="1" ht="22.5" customHeight="1">
      <c r="A102" s="231">
        <v>90</v>
      </c>
      <c r="B102" s="231" t="s">
        <v>264</v>
      </c>
      <c r="C102" s="232" t="s">
        <v>258</v>
      </c>
      <c r="D102" s="232" t="s">
        <v>259</v>
      </c>
      <c r="E102" s="232" t="s">
        <v>260</v>
      </c>
      <c r="F102" s="233" t="s">
        <v>27</v>
      </c>
      <c r="G102" s="234">
        <v>1</v>
      </c>
      <c r="H102" s="235">
        <v>39326</v>
      </c>
      <c r="I102" s="235">
        <v>39326</v>
      </c>
      <c r="J102" s="241">
        <v>81274.14</v>
      </c>
      <c r="K102" s="241">
        <v>8127.41</v>
      </c>
      <c r="L102" s="242">
        <v>84400</v>
      </c>
      <c r="M102" s="243">
        <v>20</v>
      </c>
      <c r="N102" s="242">
        <f t="shared" si="21"/>
        <v>16880</v>
      </c>
      <c r="O102" s="244">
        <v>0.3</v>
      </c>
      <c r="P102" s="242">
        <f t="shared" si="22"/>
        <v>11816</v>
      </c>
      <c r="Q102" s="248">
        <f t="shared" si="23"/>
        <v>1.0769224143977</v>
      </c>
      <c r="R102" s="248"/>
      <c r="S102" s="250"/>
    </row>
    <row r="103" spans="1:19" s="222" customFormat="1" ht="22.5" customHeight="1">
      <c r="A103" s="231">
        <v>91</v>
      </c>
      <c r="B103" s="231" t="s">
        <v>265</v>
      </c>
      <c r="C103" s="232" t="s">
        <v>258</v>
      </c>
      <c r="D103" s="232" t="s">
        <v>259</v>
      </c>
      <c r="E103" s="232" t="s">
        <v>260</v>
      </c>
      <c r="F103" s="233" t="s">
        <v>27</v>
      </c>
      <c r="G103" s="234">
        <v>1</v>
      </c>
      <c r="H103" s="235">
        <v>39326</v>
      </c>
      <c r="I103" s="235">
        <v>39326</v>
      </c>
      <c r="J103" s="241">
        <v>81274.14</v>
      </c>
      <c r="K103" s="241">
        <v>8127.41</v>
      </c>
      <c r="L103" s="242">
        <v>84400</v>
      </c>
      <c r="M103" s="243">
        <v>20</v>
      </c>
      <c r="N103" s="242">
        <f t="shared" si="21"/>
        <v>16880</v>
      </c>
      <c r="O103" s="244">
        <v>0.3</v>
      </c>
      <c r="P103" s="242">
        <f t="shared" si="22"/>
        <v>11816</v>
      </c>
      <c r="Q103" s="248">
        <f t="shared" si="23"/>
        <v>1.0769224143977</v>
      </c>
      <c r="R103" s="248"/>
      <c r="S103" s="250"/>
    </row>
    <row r="104" spans="1:19" s="222" customFormat="1" ht="22.5" customHeight="1">
      <c r="A104" s="231">
        <v>92</v>
      </c>
      <c r="B104" s="231" t="s">
        <v>266</v>
      </c>
      <c r="C104" s="232" t="s">
        <v>258</v>
      </c>
      <c r="D104" s="232" t="s">
        <v>259</v>
      </c>
      <c r="E104" s="232" t="s">
        <v>260</v>
      </c>
      <c r="F104" s="233" t="s">
        <v>27</v>
      </c>
      <c r="G104" s="234">
        <v>1</v>
      </c>
      <c r="H104" s="235">
        <v>39326</v>
      </c>
      <c r="I104" s="235">
        <v>39326</v>
      </c>
      <c r="J104" s="241">
        <v>81274.14</v>
      </c>
      <c r="K104" s="241">
        <v>8127.41</v>
      </c>
      <c r="L104" s="242">
        <v>84400</v>
      </c>
      <c r="M104" s="243">
        <v>20</v>
      </c>
      <c r="N104" s="242">
        <f t="shared" si="21"/>
        <v>16880</v>
      </c>
      <c r="O104" s="244">
        <v>0.3</v>
      </c>
      <c r="P104" s="242">
        <f t="shared" si="22"/>
        <v>11816</v>
      </c>
      <c r="Q104" s="248">
        <f t="shared" si="23"/>
        <v>1.0769224143977</v>
      </c>
      <c r="R104" s="248"/>
      <c r="S104" s="250"/>
    </row>
    <row r="105" spans="1:19" s="222" customFormat="1" ht="22.5" customHeight="1">
      <c r="A105" s="231">
        <v>93</v>
      </c>
      <c r="B105" s="231" t="s">
        <v>267</v>
      </c>
      <c r="C105" s="232" t="s">
        <v>258</v>
      </c>
      <c r="D105" s="232" t="s">
        <v>259</v>
      </c>
      <c r="E105" s="232" t="s">
        <v>260</v>
      </c>
      <c r="F105" s="233" t="s">
        <v>27</v>
      </c>
      <c r="G105" s="234">
        <v>1</v>
      </c>
      <c r="H105" s="235">
        <v>39326</v>
      </c>
      <c r="I105" s="235">
        <v>39326</v>
      </c>
      <c r="J105" s="241">
        <v>81274.14</v>
      </c>
      <c r="K105" s="241">
        <v>8127.41</v>
      </c>
      <c r="L105" s="242">
        <v>84400</v>
      </c>
      <c r="M105" s="243">
        <v>20</v>
      </c>
      <c r="N105" s="242">
        <f t="shared" si="21"/>
        <v>16880</v>
      </c>
      <c r="O105" s="244">
        <v>0.3</v>
      </c>
      <c r="P105" s="242">
        <f t="shared" si="22"/>
        <v>11816</v>
      </c>
      <c r="Q105" s="248">
        <f t="shared" si="23"/>
        <v>1.0769224143977</v>
      </c>
      <c r="R105" s="248"/>
      <c r="S105" s="250"/>
    </row>
    <row r="106" spans="1:19" s="222" customFormat="1" ht="22.5" customHeight="1">
      <c r="A106" s="231">
        <v>94</v>
      </c>
      <c r="B106" s="231" t="s">
        <v>268</v>
      </c>
      <c r="C106" s="232" t="s">
        <v>258</v>
      </c>
      <c r="D106" s="232" t="s">
        <v>259</v>
      </c>
      <c r="E106" s="232" t="s">
        <v>260</v>
      </c>
      <c r="F106" s="233" t="s">
        <v>27</v>
      </c>
      <c r="G106" s="234">
        <v>1</v>
      </c>
      <c r="H106" s="235">
        <v>39326</v>
      </c>
      <c r="I106" s="235">
        <v>39326</v>
      </c>
      <c r="J106" s="241">
        <v>81274.14</v>
      </c>
      <c r="K106" s="241">
        <v>8127.41</v>
      </c>
      <c r="L106" s="242">
        <v>84400</v>
      </c>
      <c r="M106" s="243">
        <v>20</v>
      </c>
      <c r="N106" s="242">
        <f t="shared" si="21"/>
        <v>16880</v>
      </c>
      <c r="O106" s="244">
        <v>0.3</v>
      </c>
      <c r="P106" s="242">
        <f t="shared" si="22"/>
        <v>11816</v>
      </c>
      <c r="Q106" s="248">
        <f t="shared" si="23"/>
        <v>1.0769224143977</v>
      </c>
      <c r="R106" s="248"/>
      <c r="S106" s="250"/>
    </row>
    <row r="107" spans="1:19" s="220" customFormat="1" ht="22.5" customHeight="1">
      <c r="A107" s="231">
        <v>95</v>
      </c>
      <c r="B107" s="231" t="s">
        <v>269</v>
      </c>
      <c r="C107" s="232" t="s">
        <v>270</v>
      </c>
      <c r="D107" s="232" t="s">
        <v>271</v>
      </c>
      <c r="E107" s="232"/>
      <c r="F107" s="233" t="s">
        <v>27</v>
      </c>
      <c r="G107" s="234">
        <v>1</v>
      </c>
      <c r="H107" s="235">
        <v>41089</v>
      </c>
      <c r="I107" s="235">
        <v>37468</v>
      </c>
      <c r="J107" s="241">
        <v>13784.43</v>
      </c>
      <c r="K107" s="241">
        <v>4376.67</v>
      </c>
      <c r="L107" s="242">
        <v>27700</v>
      </c>
      <c r="M107" s="243">
        <v>30</v>
      </c>
      <c r="N107" s="242">
        <f t="shared" si="21"/>
        <v>8310</v>
      </c>
      <c r="O107" s="244">
        <v>0.3</v>
      </c>
      <c r="P107" s="242">
        <f t="shared" si="22"/>
        <v>5817</v>
      </c>
      <c r="Q107" s="248">
        <f t="shared" si="23"/>
        <v>0.898703809060313</v>
      </c>
      <c r="R107" s="248"/>
      <c r="S107" s="250"/>
    </row>
    <row r="108" spans="1:19" s="220" customFormat="1" ht="22.5" customHeight="1">
      <c r="A108" s="231">
        <v>96</v>
      </c>
      <c r="B108" s="231" t="s">
        <v>272</v>
      </c>
      <c r="C108" s="232" t="s">
        <v>270</v>
      </c>
      <c r="D108" s="232" t="s">
        <v>271</v>
      </c>
      <c r="E108" s="232"/>
      <c r="F108" s="233" t="s">
        <v>27</v>
      </c>
      <c r="G108" s="234">
        <v>1</v>
      </c>
      <c r="H108" s="235">
        <v>41089</v>
      </c>
      <c r="I108" s="235">
        <v>37468</v>
      </c>
      <c r="J108" s="241">
        <v>31083.33</v>
      </c>
      <c r="K108" s="241">
        <v>9869.13</v>
      </c>
      <c r="L108" s="242">
        <v>27700</v>
      </c>
      <c r="M108" s="243">
        <v>30</v>
      </c>
      <c r="N108" s="242">
        <f t="shared" si="21"/>
        <v>8310</v>
      </c>
      <c r="O108" s="244">
        <v>0.3</v>
      </c>
      <c r="P108" s="242">
        <f t="shared" si="22"/>
        <v>5817</v>
      </c>
      <c r="Q108" s="248">
        <f t="shared" si="23"/>
        <v>-0.157980490681549</v>
      </c>
      <c r="R108" s="248"/>
      <c r="S108" s="250"/>
    </row>
    <row r="109" spans="1:19" s="220" customFormat="1" ht="22.5" customHeight="1">
      <c r="A109" s="231">
        <v>97</v>
      </c>
      <c r="B109" s="231" t="s">
        <v>273</v>
      </c>
      <c r="C109" s="232" t="s">
        <v>270</v>
      </c>
      <c r="D109" s="232" t="s">
        <v>271</v>
      </c>
      <c r="E109" s="232"/>
      <c r="F109" s="233" t="s">
        <v>27</v>
      </c>
      <c r="G109" s="234">
        <v>1</v>
      </c>
      <c r="H109" s="235">
        <v>41089</v>
      </c>
      <c r="I109" s="235">
        <v>37468</v>
      </c>
      <c r="J109" s="241">
        <v>15879.33</v>
      </c>
      <c r="K109" s="241">
        <v>5041.86</v>
      </c>
      <c r="L109" s="242">
        <v>27700</v>
      </c>
      <c r="M109" s="243">
        <v>30</v>
      </c>
      <c r="N109" s="242">
        <f t="shared" si="21"/>
        <v>8310</v>
      </c>
      <c r="O109" s="244">
        <v>0.3</v>
      </c>
      <c r="P109" s="242">
        <f t="shared" si="22"/>
        <v>5817</v>
      </c>
      <c r="Q109" s="248">
        <f t="shared" si="23"/>
        <v>0.648201259059157</v>
      </c>
      <c r="R109" s="248"/>
      <c r="S109" s="250"/>
    </row>
    <row r="110" spans="1:19" s="222" customFormat="1" ht="22.5" customHeight="1">
      <c r="A110" s="231">
        <v>98</v>
      </c>
      <c r="B110" s="231" t="s">
        <v>274</v>
      </c>
      <c r="C110" s="232" t="s">
        <v>275</v>
      </c>
      <c r="D110" s="232"/>
      <c r="E110" s="232" t="s">
        <v>172</v>
      </c>
      <c r="F110" s="233" t="s">
        <v>27</v>
      </c>
      <c r="G110" s="234">
        <v>1</v>
      </c>
      <c r="H110" s="235">
        <v>39904</v>
      </c>
      <c r="I110" s="235">
        <v>39904</v>
      </c>
      <c r="J110" s="241">
        <v>28331.24</v>
      </c>
      <c r="K110" s="241">
        <v>4662.05</v>
      </c>
      <c r="L110" s="242">
        <v>27700</v>
      </c>
      <c r="M110" s="243">
        <v>30</v>
      </c>
      <c r="N110" s="242">
        <f t="shared" si="21"/>
        <v>8310</v>
      </c>
      <c r="O110" s="244">
        <v>0.3</v>
      </c>
      <c r="P110" s="242">
        <f t="shared" si="22"/>
        <v>5817</v>
      </c>
      <c r="Q110" s="248">
        <f t="shared" si="23"/>
        <v>0.782477665404704</v>
      </c>
      <c r="R110" s="248"/>
      <c r="S110" s="250"/>
    </row>
    <row r="111" spans="1:19" s="220" customFormat="1" ht="22.5" customHeight="1">
      <c r="A111" s="231">
        <v>99</v>
      </c>
      <c r="B111" s="231" t="s">
        <v>276</v>
      </c>
      <c r="C111" s="232" t="s">
        <v>275</v>
      </c>
      <c r="D111" s="232" t="s">
        <v>277</v>
      </c>
      <c r="E111" s="232"/>
      <c r="F111" s="233" t="s">
        <v>27</v>
      </c>
      <c r="G111" s="234">
        <v>1</v>
      </c>
      <c r="H111" s="235">
        <v>41089</v>
      </c>
      <c r="I111" s="235">
        <v>37468</v>
      </c>
      <c r="J111" s="241">
        <v>3582.74</v>
      </c>
      <c r="K111" s="241">
        <v>1137.54</v>
      </c>
      <c r="L111" s="242">
        <v>27700</v>
      </c>
      <c r="M111" s="243">
        <v>30</v>
      </c>
      <c r="N111" s="242">
        <f t="shared" si="21"/>
        <v>8310</v>
      </c>
      <c r="O111" s="244">
        <v>0.3</v>
      </c>
      <c r="P111" s="242">
        <f t="shared" si="22"/>
        <v>5817</v>
      </c>
      <c r="Q111" s="248">
        <f t="shared" si="23"/>
        <v>6.30523761801783</v>
      </c>
      <c r="R111" s="248"/>
      <c r="S111" s="250"/>
    </row>
    <row r="112" spans="1:19" s="220" customFormat="1" ht="22.5" customHeight="1">
      <c r="A112" s="231">
        <v>100</v>
      </c>
      <c r="B112" s="231" t="s">
        <v>278</v>
      </c>
      <c r="C112" s="232" t="s">
        <v>275</v>
      </c>
      <c r="D112" s="232" t="s">
        <v>279</v>
      </c>
      <c r="E112" s="232"/>
      <c r="F112" s="233" t="s">
        <v>27</v>
      </c>
      <c r="G112" s="234">
        <v>1</v>
      </c>
      <c r="H112" s="235">
        <v>41089</v>
      </c>
      <c r="I112" s="235">
        <v>37468</v>
      </c>
      <c r="J112" s="241">
        <v>4703.06</v>
      </c>
      <c r="K112" s="241">
        <v>1493.32</v>
      </c>
      <c r="L112" s="242">
        <v>27700</v>
      </c>
      <c r="M112" s="243">
        <v>30</v>
      </c>
      <c r="N112" s="242">
        <f t="shared" si="21"/>
        <v>8310</v>
      </c>
      <c r="O112" s="244">
        <v>0.3</v>
      </c>
      <c r="P112" s="242">
        <f t="shared" si="22"/>
        <v>5817</v>
      </c>
      <c r="Q112" s="248">
        <f t="shared" si="23"/>
        <v>4.56478182840918</v>
      </c>
      <c r="R112" s="248"/>
      <c r="S112" s="250"/>
    </row>
    <row r="113" spans="1:19" s="220" customFormat="1" ht="22.5" customHeight="1">
      <c r="A113" s="236" t="s">
        <v>46</v>
      </c>
      <c r="B113" s="237"/>
      <c r="C113" s="237"/>
      <c r="D113" s="237"/>
      <c r="E113" s="238"/>
      <c r="F113" s="233"/>
      <c r="G113" s="239">
        <f>SUM(G96:G112)</f>
        <v>25</v>
      </c>
      <c r="H113" s="235"/>
      <c r="I113" s="235"/>
      <c r="J113" s="246">
        <f>SUM(J96:J112)</f>
        <v>1866837.17</v>
      </c>
      <c r="K113" s="246">
        <f>SUM(K96:K112)</f>
        <v>311690.76</v>
      </c>
      <c r="L113" s="247">
        <f>SUM(L96:L112)</f>
        <v>1930200</v>
      </c>
      <c r="M113" s="243"/>
      <c r="N113" s="247">
        <f>SUM(N96:N112)</f>
        <v>431300</v>
      </c>
      <c r="O113" s="244"/>
      <c r="P113" s="247">
        <f>SUM(P96:P112)</f>
        <v>301910</v>
      </c>
      <c r="Q113" s="248"/>
      <c r="R113" s="248"/>
      <c r="S113" s="251"/>
    </row>
    <row r="114" spans="1:19" ht="22.5" customHeight="1">
      <c r="A114" s="231">
        <v>101</v>
      </c>
      <c r="B114" s="231" t="s">
        <v>280</v>
      </c>
      <c r="C114" s="232" t="s">
        <v>281</v>
      </c>
      <c r="D114" s="232" t="s">
        <v>282</v>
      </c>
      <c r="E114" s="232" t="s">
        <v>283</v>
      </c>
      <c r="F114" s="233" t="s">
        <v>27</v>
      </c>
      <c r="G114" s="234">
        <v>1</v>
      </c>
      <c r="H114" s="235">
        <v>37895</v>
      </c>
      <c r="I114" s="235">
        <v>37895</v>
      </c>
      <c r="J114" s="241">
        <v>16830</v>
      </c>
      <c r="K114" s="241">
        <v>1683</v>
      </c>
      <c r="L114" s="242">
        <v>18400</v>
      </c>
      <c r="M114" s="243">
        <v>20</v>
      </c>
      <c r="N114" s="242">
        <f aca="true" t="shared" si="24" ref="N114:N134">ROUND(L114*M114/100,0)</f>
        <v>3680</v>
      </c>
      <c r="O114" s="244">
        <v>0.3</v>
      </c>
      <c r="P114" s="242">
        <f aca="true" t="shared" si="25" ref="P114:P134">ROUND(N114*(1-O114),0)</f>
        <v>2576</v>
      </c>
      <c r="Q114" s="248">
        <f aca="true" t="shared" si="26" ref="Q114:Q134">(N114-K114)/K114</f>
        <v>1.1865715983363</v>
      </c>
      <c r="R114" s="248"/>
      <c r="S114" s="249" t="s">
        <v>284</v>
      </c>
    </row>
    <row r="115" spans="1:19" ht="22.5" customHeight="1">
      <c r="A115" s="231">
        <v>102</v>
      </c>
      <c r="B115" s="231" t="s">
        <v>285</v>
      </c>
      <c r="C115" s="232" t="s">
        <v>281</v>
      </c>
      <c r="D115" s="232" t="s">
        <v>286</v>
      </c>
      <c r="E115" s="232" t="s">
        <v>287</v>
      </c>
      <c r="F115" s="233" t="s">
        <v>27</v>
      </c>
      <c r="G115" s="234">
        <v>1</v>
      </c>
      <c r="H115" s="235">
        <v>38596</v>
      </c>
      <c r="I115" s="235">
        <v>38596</v>
      </c>
      <c r="J115" s="241">
        <v>10256.41</v>
      </c>
      <c r="K115" s="241">
        <v>1025.64</v>
      </c>
      <c r="L115" s="242">
        <v>10900</v>
      </c>
      <c r="M115" s="243">
        <v>20</v>
      </c>
      <c r="N115" s="242">
        <f t="shared" si="24"/>
        <v>2180</v>
      </c>
      <c r="O115" s="244">
        <v>0.3</v>
      </c>
      <c r="P115" s="242">
        <f t="shared" si="25"/>
        <v>1526</v>
      </c>
      <c r="Q115" s="248">
        <f t="shared" si="26"/>
        <v>1.12550212550213</v>
      </c>
      <c r="R115" s="248"/>
      <c r="S115" s="250"/>
    </row>
    <row r="116" spans="1:19" ht="22.5" customHeight="1">
      <c r="A116" s="231">
        <v>103</v>
      </c>
      <c r="B116" s="231" t="s">
        <v>288</v>
      </c>
      <c r="C116" s="232" t="s">
        <v>281</v>
      </c>
      <c r="D116" s="232" t="s">
        <v>289</v>
      </c>
      <c r="E116" s="232" t="s">
        <v>290</v>
      </c>
      <c r="F116" s="233" t="s">
        <v>27</v>
      </c>
      <c r="G116" s="234">
        <v>1</v>
      </c>
      <c r="H116" s="235">
        <v>43486</v>
      </c>
      <c r="I116" s="235">
        <v>43486</v>
      </c>
      <c r="J116" s="241">
        <v>5862.07</v>
      </c>
      <c r="K116" s="241">
        <v>5418.91</v>
      </c>
      <c r="L116" s="242">
        <v>5700</v>
      </c>
      <c r="M116" s="243">
        <v>90</v>
      </c>
      <c r="N116" s="242">
        <f t="shared" si="24"/>
        <v>5130</v>
      </c>
      <c r="O116" s="244">
        <v>0.3</v>
      </c>
      <c r="P116" s="242">
        <f t="shared" si="25"/>
        <v>3591</v>
      </c>
      <c r="Q116" s="248">
        <f t="shared" si="26"/>
        <v>-0.0533151500947607</v>
      </c>
      <c r="R116" s="248"/>
      <c r="S116" s="250"/>
    </row>
    <row r="117" spans="1:19" ht="22.5" customHeight="1">
      <c r="A117" s="231">
        <v>104</v>
      </c>
      <c r="B117" s="231" t="s">
        <v>291</v>
      </c>
      <c r="C117" s="232" t="s">
        <v>281</v>
      </c>
      <c r="D117" s="232" t="s">
        <v>292</v>
      </c>
      <c r="E117" s="232" t="s">
        <v>290</v>
      </c>
      <c r="F117" s="233" t="s">
        <v>27</v>
      </c>
      <c r="G117" s="234">
        <v>1</v>
      </c>
      <c r="H117" s="235">
        <v>43486</v>
      </c>
      <c r="I117" s="235">
        <v>43486</v>
      </c>
      <c r="J117" s="241">
        <v>9482.76</v>
      </c>
      <c r="K117" s="241">
        <v>8765.88</v>
      </c>
      <c r="L117" s="242">
        <v>9300</v>
      </c>
      <c r="M117" s="243">
        <v>87</v>
      </c>
      <c r="N117" s="242">
        <f t="shared" si="24"/>
        <v>8091</v>
      </c>
      <c r="O117" s="244">
        <v>0.3</v>
      </c>
      <c r="P117" s="242">
        <f t="shared" si="25"/>
        <v>5664</v>
      </c>
      <c r="Q117" s="248">
        <f t="shared" si="26"/>
        <v>-0.0769894180618488</v>
      </c>
      <c r="R117" s="248"/>
      <c r="S117" s="250"/>
    </row>
    <row r="118" spans="1:19" ht="22.5" customHeight="1">
      <c r="A118" s="231">
        <v>105</v>
      </c>
      <c r="B118" s="231" t="s">
        <v>293</v>
      </c>
      <c r="C118" s="232" t="s">
        <v>294</v>
      </c>
      <c r="D118" s="232" t="s">
        <v>295</v>
      </c>
      <c r="E118" s="232" t="s">
        <v>296</v>
      </c>
      <c r="F118" s="233" t="s">
        <v>27</v>
      </c>
      <c r="G118" s="234">
        <v>1</v>
      </c>
      <c r="H118" s="235">
        <v>42823</v>
      </c>
      <c r="I118" s="235">
        <v>42823</v>
      </c>
      <c r="J118" s="241">
        <v>14529.91</v>
      </c>
      <c r="K118" s="241">
        <v>11426.31</v>
      </c>
      <c r="L118" s="242">
        <v>14600</v>
      </c>
      <c r="M118" s="243">
        <v>77</v>
      </c>
      <c r="N118" s="242">
        <f t="shared" si="24"/>
        <v>11242</v>
      </c>
      <c r="O118" s="244">
        <v>0.3</v>
      </c>
      <c r="P118" s="242">
        <f t="shared" si="25"/>
        <v>7869</v>
      </c>
      <c r="Q118" s="248">
        <f t="shared" si="26"/>
        <v>-0.0161303167864341</v>
      </c>
      <c r="R118" s="248"/>
      <c r="S118" s="250"/>
    </row>
    <row r="119" spans="1:19" ht="22.5" customHeight="1">
      <c r="A119" s="231">
        <v>106</v>
      </c>
      <c r="B119" s="231" t="s">
        <v>297</v>
      </c>
      <c r="C119" s="232" t="s">
        <v>298</v>
      </c>
      <c r="D119" s="232" t="s">
        <v>299</v>
      </c>
      <c r="E119" s="232" t="s">
        <v>300</v>
      </c>
      <c r="F119" s="233" t="s">
        <v>27</v>
      </c>
      <c r="G119" s="234">
        <v>1</v>
      </c>
      <c r="H119" s="235">
        <v>42833</v>
      </c>
      <c r="I119" s="235">
        <v>42833</v>
      </c>
      <c r="J119" s="241">
        <v>23931.62</v>
      </c>
      <c r="K119" s="241">
        <v>18969.41</v>
      </c>
      <c r="L119" s="242">
        <v>24000</v>
      </c>
      <c r="M119" s="243">
        <v>77</v>
      </c>
      <c r="N119" s="242">
        <f t="shared" si="24"/>
        <v>18480</v>
      </c>
      <c r="O119" s="244">
        <v>0.3</v>
      </c>
      <c r="P119" s="242">
        <f t="shared" si="25"/>
        <v>12936</v>
      </c>
      <c r="Q119" s="248">
        <f t="shared" si="26"/>
        <v>-0.0257999589866</v>
      </c>
      <c r="R119" s="248"/>
      <c r="S119" s="250"/>
    </row>
    <row r="120" spans="1:19" ht="22.5" customHeight="1">
      <c r="A120" s="231">
        <v>107</v>
      </c>
      <c r="B120" s="231" t="s">
        <v>301</v>
      </c>
      <c r="C120" s="232" t="s">
        <v>298</v>
      </c>
      <c r="D120" s="232" t="s">
        <v>302</v>
      </c>
      <c r="E120" s="232" t="s">
        <v>303</v>
      </c>
      <c r="F120" s="233" t="s">
        <v>27</v>
      </c>
      <c r="G120" s="234">
        <v>1</v>
      </c>
      <c r="H120" s="235">
        <v>42823</v>
      </c>
      <c r="I120" s="235">
        <v>42823</v>
      </c>
      <c r="J120" s="241">
        <v>50504.27</v>
      </c>
      <c r="K120" s="241">
        <v>39716.51</v>
      </c>
      <c r="L120" s="242">
        <v>50700</v>
      </c>
      <c r="M120" s="243">
        <v>77</v>
      </c>
      <c r="N120" s="242">
        <f t="shared" si="24"/>
        <v>39039</v>
      </c>
      <c r="O120" s="244">
        <v>0.3</v>
      </c>
      <c r="P120" s="242">
        <f t="shared" si="25"/>
        <v>27327</v>
      </c>
      <c r="Q120" s="248">
        <f t="shared" si="26"/>
        <v>-0.0170586489094838</v>
      </c>
      <c r="R120" s="248"/>
      <c r="S120" s="250"/>
    </row>
    <row r="121" spans="1:19" s="221" customFormat="1" ht="22.5" customHeight="1">
      <c r="A121" s="231">
        <v>108</v>
      </c>
      <c r="B121" s="231" t="s">
        <v>304</v>
      </c>
      <c r="C121" s="232" t="s">
        <v>305</v>
      </c>
      <c r="D121" s="232" t="s">
        <v>306</v>
      </c>
      <c r="E121" s="232" t="s">
        <v>307</v>
      </c>
      <c r="F121" s="233" t="s">
        <v>27</v>
      </c>
      <c r="G121" s="234">
        <v>1</v>
      </c>
      <c r="H121" s="235">
        <v>40513</v>
      </c>
      <c r="I121" s="235">
        <v>40513</v>
      </c>
      <c r="J121" s="241">
        <v>51056.25</v>
      </c>
      <c r="K121" s="241">
        <v>5105.63</v>
      </c>
      <c r="L121" s="242">
        <v>73700</v>
      </c>
      <c r="M121" s="243">
        <v>35</v>
      </c>
      <c r="N121" s="242">
        <f t="shared" si="24"/>
        <v>25795</v>
      </c>
      <c r="O121" s="244">
        <v>0.3</v>
      </c>
      <c r="P121" s="242">
        <f t="shared" si="25"/>
        <v>18057</v>
      </c>
      <c r="Q121" s="248">
        <f t="shared" si="26"/>
        <v>4.05226583203248</v>
      </c>
      <c r="R121" s="248"/>
      <c r="S121" s="250"/>
    </row>
    <row r="122" spans="1:19" s="221" customFormat="1" ht="22.5" customHeight="1">
      <c r="A122" s="231">
        <v>109</v>
      </c>
      <c r="B122" s="231" t="s">
        <v>308</v>
      </c>
      <c r="C122" s="232" t="s">
        <v>309</v>
      </c>
      <c r="D122" s="232" t="s">
        <v>306</v>
      </c>
      <c r="E122" s="232" t="s">
        <v>303</v>
      </c>
      <c r="F122" s="233" t="s">
        <v>27</v>
      </c>
      <c r="G122" s="234">
        <v>1</v>
      </c>
      <c r="H122" s="235">
        <v>43341</v>
      </c>
      <c r="I122" s="235">
        <v>43341</v>
      </c>
      <c r="J122" s="241">
        <v>127603.45</v>
      </c>
      <c r="K122" s="241">
        <v>46937.09</v>
      </c>
      <c r="L122" s="242">
        <v>73700</v>
      </c>
      <c r="M122" s="243">
        <v>86</v>
      </c>
      <c r="N122" s="242">
        <f t="shared" si="24"/>
        <v>63382</v>
      </c>
      <c r="O122" s="244">
        <v>0.3</v>
      </c>
      <c r="P122" s="242">
        <f t="shared" si="25"/>
        <v>44367</v>
      </c>
      <c r="Q122" s="248">
        <f t="shared" si="26"/>
        <v>0.350360663603134</v>
      </c>
      <c r="R122" s="248"/>
      <c r="S122" s="250"/>
    </row>
    <row r="123" spans="1:19" ht="22.5" customHeight="1">
      <c r="A123" s="231">
        <v>110</v>
      </c>
      <c r="B123" s="231" t="s">
        <v>310</v>
      </c>
      <c r="C123" s="232" t="s">
        <v>311</v>
      </c>
      <c r="D123" s="232" t="s">
        <v>312</v>
      </c>
      <c r="E123" s="232" t="s">
        <v>303</v>
      </c>
      <c r="F123" s="233" t="s">
        <v>27</v>
      </c>
      <c r="G123" s="234">
        <v>1</v>
      </c>
      <c r="H123" s="235">
        <v>42923</v>
      </c>
      <c r="I123" s="235">
        <v>42923</v>
      </c>
      <c r="J123" s="241">
        <v>118393.17</v>
      </c>
      <c r="K123" s="241">
        <v>41997.74</v>
      </c>
      <c r="L123" s="242">
        <v>118800</v>
      </c>
      <c r="M123" s="243">
        <v>77</v>
      </c>
      <c r="N123" s="242">
        <f t="shared" si="24"/>
        <v>91476</v>
      </c>
      <c r="O123" s="244">
        <v>0.3</v>
      </c>
      <c r="P123" s="242">
        <f t="shared" si="25"/>
        <v>64033</v>
      </c>
      <c r="Q123" s="248">
        <f t="shared" si="26"/>
        <v>1.17811720344952</v>
      </c>
      <c r="R123" s="248"/>
      <c r="S123" s="250"/>
    </row>
    <row r="124" spans="1:19" ht="22.5" customHeight="1">
      <c r="A124" s="231">
        <v>111</v>
      </c>
      <c r="B124" s="231" t="s">
        <v>313</v>
      </c>
      <c r="C124" s="232" t="s">
        <v>314</v>
      </c>
      <c r="D124" s="232" t="s">
        <v>315</v>
      </c>
      <c r="E124" s="232" t="s">
        <v>316</v>
      </c>
      <c r="F124" s="233" t="s">
        <v>27</v>
      </c>
      <c r="G124" s="234">
        <v>1</v>
      </c>
      <c r="H124" s="235">
        <v>42852</v>
      </c>
      <c r="I124" s="235">
        <v>42852</v>
      </c>
      <c r="J124" s="241">
        <v>94017.09</v>
      </c>
      <c r="K124" s="241">
        <v>74522.56</v>
      </c>
      <c r="L124" s="242">
        <v>94400</v>
      </c>
      <c r="M124" s="243">
        <v>74</v>
      </c>
      <c r="N124" s="242">
        <f t="shared" si="24"/>
        <v>69856</v>
      </c>
      <c r="O124" s="244">
        <v>0.3</v>
      </c>
      <c r="P124" s="242">
        <f t="shared" si="25"/>
        <v>48899</v>
      </c>
      <c r="Q124" s="248">
        <f t="shared" si="26"/>
        <v>-0.0626194269225319</v>
      </c>
      <c r="R124" s="248"/>
      <c r="S124" s="250"/>
    </row>
    <row r="125" spans="1:19" s="223" customFormat="1" ht="22.5" customHeight="1">
      <c r="A125" s="231">
        <v>112</v>
      </c>
      <c r="B125" s="231" t="s">
        <v>317</v>
      </c>
      <c r="C125" s="232" t="s">
        <v>318</v>
      </c>
      <c r="D125" s="232" t="s">
        <v>319</v>
      </c>
      <c r="E125" s="232" t="s">
        <v>320</v>
      </c>
      <c r="F125" s="233" t="s">
        <v>27</v>
      </c>
      <c r="G125" s="234">
        <v>1</v>
      </c>
      <c r="H125" s="235">
        <v>39326</v>
      </c>
      <c r="I125" s="235">
        <v>39326</v>
      </c>
      <c r="J125" s="241">
        <v>21000</v>
      </c>
      <c r="K125" s="241">
        <v>2100</v>
      </c>
      <c r="L125" s="242">
        <v>22100</v>
      </c>
      <c r="M125" s="243">
        <v>20</v>
      </c>
      <c r="N125" s="242">
        <f t="shared" si="24"/>
        <v>4420</v>
      </c>
      <c r="O125" s="244">
        <v>0.3</v>
      </c>
      <c r="P125" s="242">
        <f t="shared" si="25"/>
        <v>3094</v>
      </c>
      <c r="Q125" s="248">
        <f t="shared" si="26"/>
        <v>1.1047619047619</v>
      </c>
      <c r="R125" s="248"/>
      <c r="S125" s="250"/>
    </row>
    <row r="126" spans="1:19" s="223" customFormat="1" ht="22.5" customHeight="1">
      <c r="A126" s="231">
        <v>113</v>
      </c>
      <c r="B126" s="231" t="s">
        <v>321</v>
      </c>
      <c r="C126" s="232" t="s">
        <v>322</v>
      </c>
      <c r="D126" s="232" t="s">
        <v>323</v>
      </c>
      <c r="E126" s="232" t="s">
        <v>324</v>
      </c>
      <c r="F126" s="233" t="s">
        <v>27</v>
      </c>
      <c r="G126" s="234">
        <v>1</v>
      </c>
      <c r="H126" s="235">
        <v>37622</v>
      </c>
      <c r="I126" s="235">
        <v>37622</v>
      </c>
      <c r="J126" s="241">
        <v>33500</v>
      </c>
      <c r="K126" s="241">
        <v>3350</v>
      </c>
      <c r="L126" s="242">
        <v>22100</v>
      </c>
      <c r="M126" s="243">
        <v>20</v>
      </c>
      <c r="N126" s="242">
        <f t="shared" si="24"/>
        <v>4420</v>
      </c>
      <c r="O126" s="244">
        <v>0.3</v>
      </c>
      <c r="P126" s="242">
        <f t="shared" si="25"/>
        <v>3094</v>
      </c>
      <c r="Q126" s="248">
        <f t="shared" si="26"/>
        <v>0.319402985074627</v>
      </c>
      <c r="R126" s="248"/>
      <c r="S126" s="250"/>
    </row>
    <row r="127" spans="1:19" ht="22.5" customHeight="1">
      <c r="A127" s="231">
        <v>114</v>
      </c>
      <c r="B127" s="231" t="s">
        <v>325</v>
      </c>
      <c r="C127" s="232" t="s">
        <v>326</v>
      </c>
      <c r="D127" s="232" t="s">
        <v>327</v>
      </c>
      <c r="E127" s="232" t="s">
        <v>328</v>
      </c>
      <c r="F127" s="233" t="s">
        <v>27</v>
      </c>
      <c r="G127" s="234">
        <v>1</v>
      </c>
      <c r="H127" s="235">
        <v>38200</v>
      </c>
      <c r="I127" s="235">
        <v>38200</v>
      </c>
      <c r="J127" s="241">
        <v>2120</v>
      </c>
      <c r="K127" s="241">
        <v>212</v>
      </c>
      <c r="L127" s="242">
        <v>2300</v>
      </c>
      <c r="M127" s="243">
        <v>20</v>
      </c>
      <c r="N127" s="242">
        <f t="shared" si="24"/>
        <v>460</v>
      </c>
      <c r="O127" s="244">
        <v>0.3</v>
      </c>
      <c r="P127" s="242">
        <f t="shared" si="25"/>
        <v>322</v>
      </c>
      <c r="Q127" s="248">
        <f t="shared" si="26"/>
        <v>1.16981132075472</v>
      </c>
      <c r="R127" s="248"/>
      <c r="S127" s="250"/>
    </row>
    <row r="128" spans="1:19" ht="22.5" customHeight="1">
      <c r="A128" s="231">
        <v>115</v>
      </c>
      <c r="B128" s="231" t="s">
        <v>329</v>
      </c>
      <c r="C128" s="232" t="s">
        <v>330</v>
      </c>
      <c r="D128" s="232" t="s">
        <v>331</v>
      </c>
      <c r="E128" s="232" t="s">
        <v>332</v>
      </c>
      <c r="F128" s="233" t="s">
        <v>27</v>
      </c>
      <c r="G128" s="234">
        <v>1</v>
      </c>
      <c r="H128" s="235">
        <v>38322</v>
      </c>
      <c r="I128" s="235">
        <v>38322</v>
      </c>
      <c r="J128" s="241">
        <v>4800</v>
      </c>
      <c r="K128" s="241">
        <v>480</v>
      </c>
      <c r="L128" s="242">
        <v>5200</v>
      </c>
      <c r="M128" s="243">
        <v>20</v>
      </c>
      <c r="N128" s="242">
        <f t="shared" si="24"/>
        <v>1040</v>
      </c>
      <c r="O128" s="244">
        <v>0.3</v>
      </c>
      <c r="P128" s="242">
        <f t="shared" si="25"/>
        <v>728</v>
      </c>
      <c r="Q128" s="248">
        <f t="shared" si="26"/>
        <v>1.16666666666667</v>
      </c>
      <c r="R128" s="248"/>
      <c r="S128" s="250"/>
    </row>
    <row r="129" spans="1:19" ht="22.5" customHeight="1">
      <c r="A129" s="231">
        <v>116</v>
      </c>
      <c r="B129" s="231" t="s">
        <v>333</v>
      </c>
      <c r="C129" s="232" t="s">
        <v>334</v>
      </c>
      <c r="D129" s="232" t="s">
        <v>335</v>
      </c>
      <c r="E129" s="232" t="s">
        <v>336</v>
      </c>
      <c r="F129" s="233" t="s">
        <v>27</v>
      </c>
      <c r="G129" s="234">
        <v>1</v>
      </c>
      <c r="H129" s="235">
        <v>38838</v>
      </c>
      <c r="I129" s="235">
        <v>38838</v>
      </c>
      <c r="J129" s="241">
        <v>4500</v>
      </c>
      <c r="K129" s="241">
        <v>450</v>
      </c>
      <c r="L129" s="242">
        <v>4700</v>
      </c>
      <c r="M129" s="243">
        <v>20</v>
      </c>
      <c r="N129" s="242">
        <f t="shared" si="24"/>
        <v>940</v>
      </c>
      <c r="O129" s="244">
        <v>0.3</v>
      </c>
      <c r="P129" s="242">
        <f t="shared" si="25"/>
        <v>658</v>
      </c>
      <c r="Q129" s="248">
        <f t="shared" si="26"/>
        <v>1.08888888888889</v>
      </c>
      <c r="R129" s="248"/>
      <c r="S129" s="250"/>
    </row>
    <row r="130" spans="1:19" ht="22.5" customHeight="1">
      <c r="A130" s="231">
        <v>117</v>
      </c>
      <c r="B130" s="231" t="s">
        <v>337</v>
      </c>
      <c r="C130" s="232" t="s">
        <v>338</v>
      </c>
      <c r="D130" s="232" t="s">
        <v>339</v>
      </c>
      <c r="E130" s="232" t="s">
        <v>340</v>
      </c>
      <c r="F130" s="233" t="s">
        <v>27</v>
      </c>
      <c r="G130" s="234">
        <v>1</v>
      </c>
      <c r="H130" s="235">
        <v>37895</v>
      </c>
      <c r="I130" s="235">
        <v>37895</v>
      </c>
      <c r="J130" s="241">
        <v>8100</v>
      </c>
      <c r="K130" s="241">
        <v>810</v>
      </c>
      <c r="L130" s="242">
        <v>8800</v>
      </c>
      <c r="M130" s="243">
        <v>20</v>
      </c>
      <c r="N130" s="242">
        <f t="shared" si="24"/>
        <v>1760</v>
      </c>
      <c r="O130" s="244">
        <v>0.3</v>
      </c>
      <c r="P130" s="242">
        <f t="shared" si="25"/>
        <v>1232</v>
      </c>
      <c r="Q130" s="248">
        <f t="shared" si="26"/>
        <v>1.17283950617284</v>
      </c>
      <c r="R130" s="248"/>
      <c r="S130" s="250"/>
    </row>
    <row r="131" spans="1:19" ht="22.5" customHeight="1">
      <c r="A131" s="231">
        <v>118</v>
      </c>
      <c r="B131" s="231" t="s">
        <v>341</v>
      </c>
      <c r="C131" s="232" t="s">
        <v>113</v>
      </c>
      <c r="D131" s="232" t="s">
        <v>342</v>
      </c>
      <c r="E131" s="232" t="s">
        <v>343</v>
      </c>
      <c r="F131" s="233" t="s">
        <v>27</v>
      </c>
      <c r="G131" s="234">
        <v>1</v>
      </c>
      <c r="H131" s="235">
        <v>37926</v>
      </c>
      <c r="I131" s="235">
        <v>37926</v>
      </c>
      <c r="J131" s="241">
        <v>31745.46</v>
      </c>
      <c r="K131" s="241">
        <v>3174.55</v>
      </c>
      <c r="L131" s="242">
        <v>35100</v>
      </c>
      <c r="M131" s="243">
        <v>20</v>
      </c>
      <c r="N131" s="242">
        <f t="shared" si="24"/>
        <v>7020</v>
      </c>
      <c r="O131" s="244">
        <v>0.3</v>
      </c>
      <c r="P131" s="242">
        <f t="shared" si="25"/>
        <v>4914</v>
      </c>
      <c r="Q131" s="248">
        <f t="shared" si="26"/>
        <v>1.21133703989542</v>
      </c>
      <c r="R131" s="248"/>
      <c r="S131" s="250"/>
    </row>
    <row r="132" spans="1:19" ht="22.5" customHeight="1">
      <c r="A132" s="231">
        <v>119</v>
      </c>
      <c r="B132" s="231" t="s">
        <v>344</v>
      </c>
      <c r="C132" s="232" t="s">
        <v>345</v>
      </c>
      <c r="D132" s="232"/>
      <c r="E132" s="232" t="s">
        <v>346</v>
      </c>
      <c r="F132" s="233" t="s">
        <v>27</v>
      </c>
      <c r="G132" s="234">
        <v>1</v>
      </c>
      <c r="H132" s="235">
        <v>39508</v>
      </c>
      <c r="I132" s="235">
        <v>39508</v>
      </c>
      <c r="J132" s="241">
        <v>2000</v>
      </c>
      <c r="K132" s="241">
        <v>200</v>
      </c>
      <c r="L132" s="242">
        <v>2100</v>
      </c>
      <c r="M132" s="243">
        <v>20</v>
      </c>
      <c r="N132" s="242">
        <f t="shared" si="24"/>
        <v>420</v>
      </c>
      <c r="O132" s="244">
        <v>0.3</v>
      </c>
      <c r="P132" s="242">
        <f t="shared" si="25"/>
        <v>294</v>
      </c>
      <c r="Q132" s="248">
        <f t="shared" si="26"/>
        <v>1.1</v>
      </c>
      <c r="R132" s="248"/>
      <c r="S132" s="250"/>
    </row>
    <row r="133" spans="1:19" ht="22.5" customHeight="1">
      <c r="A133" s="231">
        <v>120</v>
      </c>
      <c r="B133" s="231" t="s">
        <v>347</v>
      </c>
      <c r="C133" s="232" t="s">
        <v>348</v>
      </c>
      <c r="D133" s="232" t="s">
        <v>349</v>
      </c>
      <c r="E133" s="232" t="s">
        <v>350</v>
      </c>
      <c r="F133" s="233" t="s">
        <v>27</v>
      </c>
      <c r="G133" s="234">
        <v>1</v>
      </c>
      <c r="H133" s="235">
        <v>42216</v>
      </c>
      <c r="I133" s="235">
        <v>42216</v>
      </c>
      <c r="J133" s="241">
        <v>12974.36</v>
      </c>
      <c r="K133" s="241">
        <v>7719.62</v>
      </c>
      <c r="L133" s="242">
        <v>12700</v>
      </c>
      <c r="M133" s="243">
        <v>63</v>
      </c>
      <c r="N133" s="242">
        <f t="shared" si="24"/>
        <v>8001</v>
      </c>
      <c r="O133" s="244">
        <v>0.3</v>
      </c>
      <c r="P133" s="242">
        <f t="shared" si="25"/>
        <v>5601</v>
      </c>
      <c r="Q133" s="248">
        <f t="shared" si="26"/>
        <v>0.0364499806985318</v>
      </c>
      <c r="R133" s="248"/>
      <c r="S133" s="250"/>
    </row>
    <row r="134" spans="1:19" ht="22.5" customHeight="1">
      <c r="A134" s="231">
        <v>121</v>
      </c>
      <c r="B134" s="231" t="s">
        <v>351</v>
      </c>
      <c r="C134" s="232" t="s">
        <v>352</v>
      </c>
      <c r="D134" s="232" t="s">
        <v>353</v>
      </c>
      <c r="E134" s="232"/>
      <c r="F134" s="233" t="s">
        <v>27</v>
      </c>
      <c r="G134" s="234">
        <v>1</v>
      </c>
      <c r="H134" s="235">
        <v>43090</v>
      </c>
      <c r="I134" s="235">
        <v>43090</v>
      </c>
      <c r="J134" s="241">
        <v>5128.21</v>
      </c>
      <c r="K134" s="241">
        <v>3525.71</v>
      </c>
      <c r="L134" s="242">
        <v>5100</v>
      </c>
      <c r="M134" s="243">
        <v>79</v>
      </c>
      <c r="N134" s="242">
        <f t="shared" si="24"/>
        <v>4029</v>
      </c>
      <c r="O134" s="244">
        <v>0.3</v>
      </c>
      <c r="P134" s="242">
        <f t="shared" si="25"/>
        <v>2820</v>
      </c>
      <c r="Q134" s="248">
        <f t="shared" si="26"/>
        <v>0.142748552773768</v>
      </c>
      <c r="R134" s="248"/>
      <c r="S134" s="250"/>
    </row>
    <row r="135" spans="1:19" ht="22.5" customHeight="1">
      <c r="A135" s="236" t="s">
        <v>46</v>
      </c>
      <c r="B135" s="237"/>
      <c r="C135" s="237"/>
      <c r="D135" s="237"/>
      <c r="E135" s="238"/>
      <c r="F135" s="233"/>
      <c r="G135" s="239">
        <f>SUM(G114:G134)</f>
        <v>21</v>
      </c>
      <c r="H135" s="235"/>
      <c r="I135" s="235"/>
      <c r="J135" s="246">
        <f>SUM(J114:J134)</f>
        <v>648335.03</v>
      </c>
      <c r="K135" s="246">
        <f>SUM(K114:K134)</f>
        <v>277590.56</v>
      </c>
      <c r="L135" s="247">
        <f>SUM(L114:L134)</f>
        <v>614400</v>
      </c>
      <c r="N135" s="247">
        <f>SUM(N114:N134)</f>
        <v>370861</v>
      </c>
      <c r="O135" s="244"/>
      <c r="P135" s="247">
        <f>SUM(P114:P134)</f>
        <v>259602</v>
      </c>
      <c r="Q135" s="248"/>
      <c r="R135" s="248"/>
      <c r="S135" s="251"/>
    </row>
    <row r="136" spans="1:19" ht="22.5" customHeight="1">
      <c r="A136" s="231">
        <v>122</v>
      </c>
      <c r="B136" s="231" t="s">
        <v>354</v>
      </c>
      <c r="C136" s="232" t="s">
        <v>355</v>
      </c>
      <c r="D136" s="232" t="s">
        <v>356</v>
      </c>
      <c r="E136" s="232" t="s">
        <v>357</v>
      </c>
      <c r="F136" s="233" t="s">
        <v>27</v>
      </c>
      <c r="G136" s="234">
        <v>1</v>
      </c>
      <c r="H136" s="235">
        <v>42823</v>
      </c>
      <c r="I136" s="235">
        <v>42823</v>
      </c>
      <c r="J136" s="241">
        <v>52991.45</v>
      </c>
      <c r="K136" s="241">
        <v>41672.35</v>
      </c>
      <c r="L136" s="242">
        <v>52700</v>
      </c>
      <c r="M136" s="243">
        <v>77</v>
      </c>
      <c r="N136" s="242">
        <f>ROUND(L136*M136/100,0)</f>
        <v>40579</v>
      </c>
      <c r="O136" s="244">
        <v>0.3</v>
      </c>
      <c r="P136" s="242">
        <f aca="true" t="shared" si="27" ref="P136:P138">ROUND(N136*(1-O136),0)</f>
        <v>28405</v>
      </c>
      <c r="Q136" s="248">
        <f>(N136-K136)/K136</f>
        <v>-0.026236821297575</v>
      </c>
      <c r="R136" s="248"/>
      <c r="S136" s="267" t="s">
        <v>358</v>
      </c>
    </row>
    <row r="137" spans="1:19" ht="22.5" customHeight="1">
      <c r="A137" s="236" t="s">
        <v>46</v>
      </c>
      <c r="B137" s="237"/>
      <c r="C137" s="237"/>
      <c r="D137" s="237"/>
      <c r="E137" s="238"/>
      <c r="F137" s="233"/>
      <c r="G137" s="239">
        <f>SUM(G136:G136)</f>
        <v>1</v>
      </c>
      <c r="H137" s="235"/>
      <c r="I137" s="235"/>
      <c r="J137" s="246">
        <f>SUM(J136:J136)</f>
        <v>52991.45</v>
      </c>
      <c r="K137" s="246">
        <f>SUM(K136:K136)</f>
        <v>41672.35</v>
      </c>
      <c r="L137" s="247">
        <f>SUM(L136:L136)</f>
        <v>52700</v>
      </c>
      <c r="N137" s="247">
        <f>SUM(N136:N136)</f>
        <v>40579</v>
      </c>
      <c r="O137" s="244"/>
      <c r="P137" s="247">
        <f>SUM(P136:P136)</f>
        <v>28405</v>
      </c>
      <c r="Q137" s="248"/>
      <c r="R137" s="248"/>
      <c r="S137" s="268"/>
    </row>
    <row r="138" spans="1:19" ht="22.5" customHeight="1">
      <c r="A138" s="231">
        <v>123</v>
      </c>
      <c r="B138" s="231" t="s">
        <v>359</v>
      </c>
      <c r="C138" s="232" t="s">
        <v>360</v>
      </c>
      <c r="D138" s="232"/>
      <c r="E138" s="232" t="s">
        <v>197</v>
      </c>
      <c r="F138" s="233" t="s">
        <v>27</v>
      </c>
      <c r="G138" s="234">
        <v>1</v>
      </c>
      <c r="H138" s="235">
        <v>42613</v>
      </c>
      <c r="I138" s="235">
        <v>42613</v>
      </c>
      <c r="J138" s="241">
        <v>20320</v>
      </c>
      <c r="K138" s="241">
        <v>14071.6</v>
      </c>
      <c r="L138" s="242">
        <v>20200</v>
      </c>
      <c r="M138" s="243">
        <v>69</v>
      </c>
      <c r="N138" s="242">
        <f>ROUND(L138*M138/100,0)</f>
        <v>13938</v>
      </c>
      <c r="O138" s="244">
        <v>0.3</v>
      </c>
      <c r="P138" s="242">
        <f t="shared" si="27"/>
        <v>9757</v>
      </c>
      <c r="Q138" s="248">
        <f>(N138-K138)/K138</f>
        <v>-0.00949430057704883</v>
      </c>
      <c r="R138" s="248"/>
      <c r="S138" s="269" t="s">
        <v>361</v>
      </c>
    </row>
    <row r="139" spans="1:19" ht="22.5" customHeight="1">
      <c r="A139" s="236" t="s">
        <v>46</v>
      </c>
      <c r="B139" s="237"/>
      <c r="C139" s="237"/>
      <c r="D139" s="237"/>
      <c r="E139" s="238"/>
      <c r="F139" s="233"/>
      <c r="G139" s="239">
        <f>SUM(G138:G138)</f>
        <v>1</v>
      </c>
      <c r="H139" s="235"/>
      <c r="I139" s="235"/>
      <c r="J139" s="246">
        <f>SUM(J138:J138)</f>
        <v>20320</v>
      </c>
      <c r="K139" s="246">
        <f>SUM(K138:K138)</f>
        <v>14071.6</v>
      </c>
      <c r="L139" s="247">
        <f>SUM(L138:L138)</f>
        <v>20200</v>
      </c>
      <c r="M139" s="243"/>
      <c r="N139" s="247">
        <f>SUM(N138:N138)</f>
        <v>13938</v>
      </c>
      <c r="O139" s="244"/>
      <c r="P139" s="247">
        <f>SUM(P138:P138)</f>
        <v>9757</v>
      </c>
      <c r="Q139" s="248"/>
      <c r="R139" s="248"/>
      <c r="S139" s="270"/>
    </row>
    <row r="140" spans="1:19" s="224" customFormat="1" ht="18.75" customHeight="1">
      <c r="A140" s="252" t="s">
        <v>362</v>
      </c>
      <c r="B140" s="253"/>
      <c r="C140" s="253"/>
      <c r="D140" s="253"/>
      <c r="E140" s="254"/>
      <c r="F140" s="255"/>
      <c r="G140" s="256">
        <f>SUM(G6:G139)/2</f>
        <v>132</v>
      </c>
      <c r="H140" s="257"/>
      <c r="I140" s="257"/>
      <c r="J140" s="261">
        <f>SUM(J6:J139)/2</f>
        <v>14127178.33</v>
      </c>
      <c r="K140" s="261">
        <f>SUM(K6:K139)/2</f>
        <v>4326439.68</v>
      </c>
      <c r="L140" s="262"/>
      <c r="M140" s="263"/>
      <c r="N140" s="264">
        <f>SUM(N6:N139)/2</f>
        <v>3692020</v>
      </c>
      <c r="O140" s="265"/>
      <c r="P140" s="264">
        <f>SUM(P6:P139)/2</f>
        <v>2584417</v>
      </c>
      <c r="Q140" s="271"/>
      <c r="R140" s="271"/>
      <c r="S140" s="272"/>
    </row>
    <row r="141" spans="1:19" ht="22.5" customHeight="1">
      <c r="A141" s="258" t="s">
        <v>363</v>
      </c>
      <c r="B141" s="259"/>
      <c r="C141" s="259"/>
      <c r="D141" s="259"/>
      <c r="E141" s="259"/>
      <c r="F141" s="8"/>
      <c r="G141" s="8"/>
      <c r="H141" s="260"/>
      <c r="I141" s="260"/>
      <c r="J141" s="8"/>
      <c r="K141" s="8"/>
      <c r="L141" s="8"/>
      <c r="M141" s="8"/>
      <c r="N141" s="8"/>
      <c r="O141" s="8"/>
      <c r="P141" s="266" t="s">
        <v>364</v>
      </c>
      <c r="Q141" s="8"/>
      <c r="R141" s="8"/>
      <c r="S141" s="8"/>
    </row>
  </sheetData>
  <sheetProtection/>
  <mergeCells count="42">
    <mergeCell ref="A1:S1"/>
    <mergeCell ref="A2:S2"/>
    <mergeCell ref="L3:S3"/>
    <mergeCell ref="J4:K4"/>
    <mergeCell ref="L4:P4"/>
    <mergeCell ref="A12:E12"/>
    <mergeCell ref="A16:E16"/>
    <mergeCell ref="A35:E35"/>
    <mergeCell ref="A46:E46"/>
    <mergeCell ref="A61:E61"/>
    <mergeCell ref="A72:E72"/>
    <mergeCell ref="A95:E95"/>
    <mergeCell ref="A113:E113"/>
    <mergeCell ref="A135:E135"/>
    <mergeCell ref="A137:E137"/>
    <mergeCell ref="A139:E139"/>
    <mergeCell ref="A140:E140"/>
    <mergeCell ref="A141:E141"/>
    <mergeCell ref="P141:S14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  <mergeCell ref="R4:R5"/>
    <mergeCell ref="S4:S5"/>
    <mergeCell ref="S6:S12"/>
    <mergeCell ref="S13:S16"/>
    <mergeCell ref="S17:S35"/>
    <mergeCell ref="S36:S46"/>
    <mergeCell ref="S47:S61"/>
    <mergeCell ref="S62:S72"/>
    <mergeCell ref="S73:S95"/>
    <mergeCell ref="S96:S113"/>
    <mergeCell ref="S114:S135"/>
    <mergeCell ref="S136:S137"/>
    <mergeCell ref="S138:S139"/>
  </mergeCells>
  <conditionalFormatting sqref="N6:P139">
    <cfRule type="dataBar" priority="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{64e51b85-88e5-4296-8648-58d8d7374bf7}</x14:id>
        </ext>
      </extLst>
    </cfRule>
  </conditionalFormatting>
  <dataValidations count="1">
    <dataValidation allowBlank="1" showInputMessage="1" showErrorMessage="1" sqref="HS4:HS5 HS64798:HS64799"/>
  </dataValidations>
  <printOptions horizontalCentered="1"/>
  <pageMargins left="0.31" right="0" top="0.75" bottom="0.08" header="0.31" footer="0.31"/>
  <pageSetup fitToHeight="0" fitToWidth="1" orientation="landscape" paperSize="9" scale="72"/>
  <headerFooter>
    <oddFooter>&amp;C第&amp;P页共&amp;N页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e51b85-88e5-4296-8648-58d8d7374b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N6:P139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N67"/>
  <sheetViews>
    <sheetView zoomScaleSheetLayoutView="100" workbookViewId="0" topLeftCell="A40">
      <pane xSplit="10" topLeftCell="K1" activePane="topRight" state="frozen"/>
      <selection pane="topRight" activeCell="U35" sqref="U35"/>
    </sheetView>
  </sheetViews>
  <sheetFormatPr defaultColWidth="9.00390625" defaultRowHeight="15.75" customHeight="1" outlineLevelCol="1"/>
  <cols>
    <col min="1" max="1" width="3.625" style="7" customWidth="1"/>
    <col min="2" max="2" width="24.625" style="8" customWidth="1"/>
    <col min="3" max="3" width="11.875" style="9" customWidth="1"/>
    <col min="4" max="4" width="20.625" style="9" customWidth="1"/>
    <col min="5" max="5" width="4.875" style="10" customWidth="1"/>
    <col min="6" max="6" width="4.00390625" style="11" customWidth="1"/>
    <col min="7" max="7" width="8.625" style="12" customWidth="1"/>
    <col min="8" max="8" width="11.75390625" style="12" customWidth="1"/>
    <col min="9" max="9" width="0.12890625" style="13" customWidth="1"/>
    <col min="10" max="10" width="13.00390625" style="9" customWidth="1"/>
    <col min="11" max="11" width="11.375" style="9" customWidth="1"/>
    <col min="12" max="12" width="13.00390625" style="9" customWidth="1"/>
    <col min="13" max="13" width="4.75390625" style="14" customWidth="1"/>
    <col min="14" max="14" width="11.375" style="9" customWidth="1"/>
    <col min="15" max="15" width="5.75390625" style="9" hidden="1" customWidth="1"/>
    <col min="16" max="16" width="4.625" style="15" customWidth="1"/>
    <col min="17" max="17" width="3.875" style="15" customWidth="1"/>
    <col min="18" max="18" width="10.50390625" style="16" hidden="1" customWidth="1"/>
    <col min="19" max="19" width="13.125" style="9" hidden="1" customWidth="1"/>
    <col min="20" max="20" width="15.00390625" style="17" customWidth="1" outlineLevel="1"/>
    <col min="21" max="21" width="12.875" style="17" customWidth="1" outlineLevel="1"/>
    <col min="22" max="22" width="16.875" style="17" customWidth="1" outlineLevel="1"/>
    <col min="23" max="23" width="6.875" style="17" customWidth="1" outlineLevel="1"/>
    <col min="24" max="24" width="9.25390625" style="17" customWidth="1" outlineLevel="1"/>
    <col min="25" max="25" width="8.375" style="17" customWidth="1" outlineLevel="1"/>
    <col min="26" max="26" width="10.125" style="17" customWidth="1" outlineLevel="1"/>
    <col min="27" max="27" width="6.50390625" style="17" customWidth="1" outlineLevel="1"/>
    <col min="28" max="28" width="10.375" style="17" customWidth="1" outlineLevel="1"/>
    <col min="29" max="29" width="6.50390625" style="17" customWidth="1" outlineLevel="1"/>
    <col min="30" max="30" width="0.12890625" style="17" customWidth="1" outlineLevel="1"/>
    <col min="31" max="31" width="6.50390625" style="17" customWidth="1" outlineLevel="1"/>
    <col min="32" max="32" width="13.25390625" style="17" customWidth="1" outlineLevel="1"/>
    <col min="33" max="33" width="6.375" style="17" customWidth="1" outlineLevel="1"/>
    <col min="34" max="34" width="15.125" style="17" customWidth="1"/>
    <col min="35" max="35" width="4.125" style="9" customWidth="1"/>
    <col min="36" max="36" width="5.625" style="17" customWidth="1" outlineLevel="1"/>
    <col min="37" max="37" width="9.625" style="17" customWidth="1" outlineLevel="1"/>
    <col min="38" max="38" width="7.00390625" style="17" customWidth="1" outlineLevel="1"/>
    <col min="39" max="39" width="8.75390625" style="18" customWidth="1" outlineLevel="1"/>
    <col min="40" max="40" width="6.50390625" style="17" customWidth="1"/>
    <col min="41" max="248" width="9.00390625" style="9" customWidth="1"/>
    <col min="249" max="249" width="5.125" style="9" customWidth="1"/>
    <col min="250" max="250" width="21.50390625" style="9" customWidth="1"/>
    <col min="251" max="251" width="9.75390625" style="9" customWidth="1"/>
    <col min="252" max="252" width="22.25390625" style="9" customWidth="1"/>
    <col min="253" max="253" width="4.50390625" style="9" customWidth="1"/>
    <col min="254" max="254" width="8.625" style="9" customWidth="1"/>
    <col min="255" max="16384" width="9.25390625" style="9" customWidth="1"/>
  </cols>
  <sheetData>
    <row r="1" spans="1:40" s="1" customFormat="1" ht="21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81"/>
      <c r="Q1" s="81"/>
      <c r="R1" s="147"/>
      <c r="S1" s="19"/>
      <c r="T1" s="148" t="s">
        <v>365</v>
      </c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J1" s="148" t="s">
        <v>366</v>
      </c>
      <c r="AK1" s="148"/>
      <c r="AL1" s="148"/>
      <c r="AM1" s="148"/>
      <c r="AN1" s="148"/>
    </row>
    <row r="2" spans="1:40" s="2" customFormat="1" ht="18" customHeight="1">
      <c r="A2" s="20" t="s">
        <v>367</v>
      </c>
      <c r="B2" s="20"/>
      <c r="C2" s="20"/>
      <c r="D2" s="20"/>
      <c r="E2" s="20"/>
      <c r="F2" s="20"/>
      <c r="G2" s="20"/>
      <c r="H2" s="21">
        <v>42944</v>
      </c>
      <c r="I2" s="82"/>
      <c r="J2" s="82"/>
      <c r="K2" s="82"/>
      <c r="L2" s="82"/>
      <c r="M2" s="82"/>
      <c r="N2" s="82"/>
      <c r="O2" s="83"/>
      <c r="P2" s="84"/>
      <c r="Q2" s="84"/>
      <c r="R2" s="150"/>
      <c r="S2" s="83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J2" s="197"/>
      <c r="AK2" s="197"/>
      <c r="AL2" s="151"/>
      <c r="AM2" s="198"/>
      <c r="AN2" s="151"/>
    </row>
    <row r="3" spans="1:40" s="2" customFormat="1" ht="12" customHeight="1">
      <c r="A3" s="22" t="s">
        <v>368</v>
      </c>
      <c r="B3" s="23"/>
      <c r="C3" s="24"/>
      <c r="D3" s="24"/>
      <c r="E3" s="25"/>
      <c r="F3" s="24"/>
      <c r="G3" s="25"/>
      <c r="H3" s="25"/>
      <c r="I3" s="24"/>
      <c r="M3" s="85"/>
      <c r="O3" s="86"/>
      <c r="P3" s="87" t="s">
        <v>369</v>
      </c>
      <c r="Q3" s="152"/>
      <c r="R3" s="153"/>
      <c r="S3" s="154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J3" s="151" t="s">
        <v>367</v>
      </c>
      <c r="AK3" s="199">
        <f>H2</f>
        <v>42944</v>
      </c>
      <c r="AM3" s="198"/>
      <c r="AN3" s="151"/>
    </row>
    <row r="4" spans="1:40" s="3" customFormat="1" ht="15.75" customHeight="1">
      <c r="A4" s="26" t="s">
        <v>4</v>
      </c>
      <c r="B4" s="27" t="s">
        <v>6</v>
      </c>
      <c r="C4" s="27" t="s">
        <v>7</v>
      </c>
      <c r="D4" s="27" t="s">
        <v>8</v>
      </c>
      <c r="E4" s="27" t="s">
        <v>9</v>
      </c>
      <c r="F4" s="27" t="s">
        <v>10</v>
      </c>
      <c r="G4" s="28" t="s">
        <v>370</v>
      </c>
      <c r="H4" s="28" t="s">
        <v>371</v>
      </c>
      <c r="I4" s="88" t="s">
        <v>372</v>
      </c>
      <c r="J4" s="89" t="s">
        <v>13</v>
      </c>
      <c r="K4" s="90"/>
      <c r="L4" s="89" t="s">
        <v>14</v>
      </c>
      <c r="M4" s="91"/>
      <c r="N4" s="90"/>
      <c r="O4" s="27" t="s">
        <v>15</v>
      </c>
      <c r="P4" s="92" t="s">
        <v>17</v>
      </c>
      <c r="Q4" s="155"/>
      <c r="R4" s="156"/>
      <c r="S4" s="157"/>
      <c r="T4" s="158" t="s">
        <v>373</v>
      </c>
      <c r="U4" s="158" t="s">
        <v>374</v>
      </c>
      <c r="V4" s="158" t="s">
        <v>375</v>
      </c>
      <c r="W4" s="158" t="s">
        <v>376</v>
      </c>
      <c r="X4" s="158" t="s">
        <v>377</v>
      </c>
      <c r="Y4" s="158" t="s">
        <v>378</v>
      </c>
      <c r="Z4" s="158" t="s">
        <v>379</v>
      </c>
      <c r="AA4" s="158" t="s">
        <v>380</v>
      </c>
      <c r="AB4" s="158" t="s">
        <v>381</v>
      </c>
      <c r="AC4" s="158" t="s">
        <v>382</v>
      </c>
      <c r="AD4" s="158" t="s">
        <v>383</v>
      </c>
      <c r="AE4" s="158" t="s">
        <v>384</v>
      </c>
      <c r="AF4" s="158" t="s">
        <v>385</v>
      </c>
      <c r="AG4" s="158" t="s">
        <v>386</v>
      </c>
      <c r="AH4" s="158" t="s">
        <v>387</v>
      </c>
      <c r="AJ4" s="200" t="s">
        <v>388</v>
      </c>
      <c r="AK4" s="200" t="s">
        <v>389</v>
      </c>
      <c r="AL4" s="200" t="s">
        <v>390</v>
      </c>
      <c r="AM4" s="200" t="s">
        <v>391</v>
      </c>
      <c r="AN4" s="200" t="s">
        <v>392</v>
      </c>
    </row>
    <row r="5" spans="1:40" s="3" customFormat="1" ht="18.75" customHeight="1">
      <c r="A5" s="29"/>
      <c r="B5" s="30"/>
      <c r="C5" s="30"/>
      <c r="D5" s="30"/>
      <c r="E5" s="30"/>
      <c r="F5" s="30"/>
      <c r="G5" s="31"/>
      <c r="H5" s="31"/>
      <c r="I5" s="93" t="s">
        <v>393</v>
      </c>
      <c r="J5" s="94" t="s">
        <v>18</v>
      </c>
      <c r="K5" s="94" t="s">
        <v>19</v>
      </c>
      <c r="L5" s="94" t="s">
        <v>18</v>
      </c>
      <c r="M5" s="95" t="s">
        <v>394</v>
      </c>
      <c r="N5" s="94" t="s">
        <v>19</v>
      </c>
      <c r="O5" s="30"/>
      <c r="P5" s="96"/>
      <c r="Q5" s="155"/>
      <c r="R5" s="159"/>
      <c r="S5" s="94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J5" s="200"/>
      <c r="AK5" s="200"/>
      <c r="AL5" s="200"/>
      <c r="AM5" s="200"/>
      <c r="AN5" s="200"/>
    </row>
    <row r="6" spans="1:40" s="4" customFormat="1" ht="15.75" customHeight="1">
      <c r="A6" s="32">
        <v>1</v>
      </c>
      <c r="B6" s="33" t="s">
        <v>395</v>
      </c>
      <c r="C6" s="34" t="s">
        <v>396</v>
      </c>
      <c r="D6" s="33" t="s">
        <v>397</v>
      </c>
      <c r="E6" s="35" t="s">
        <v>27</v>
      </c>
      <c r="F6" s="36">
        <v>8</v>
      </c>
      <c r="G6" s="37">
        <v>41699</v>
      </c>
      <c r="H6" s="38">
        <v>42156</v>
      </c>
      <c r="I6" s="97"/>
      <c r="J6" s="98">
        <v>25280000</v>
      </c>
      <c r="K6" s="98">
        <v>17448905.5555556</v>
      </c>
      <c r="L6" s="99">
        <f aca="true" t="shared" si="0" ref="L6:L54">AH6</f>
        <v>21390769</v>
      </c>
      <c r="M6" s="100">
        <f aca="true" t="shared" si="1" ref="M6:M9">AN6</f>
        <v>86</v>
      </c>
      <c r="N6" s="101">
        <f>ROUND(IF(M6="",L6,ROUND(L6*M6,0))/100,0)</f>
        <v>18396061</v>
      </c>
      <c r="O6" s="101">
        <f>IF(OR(K6="",L6=""),"",(N6-K6)/ABS(K6)*100)</f>
        <v>5.42816534497679</v>
      </c>
      <c r="P6" s="102"/>
      <c r="Q6" s="161"/>
      <c r="R6" s="162"/>
      <c r="S6" s="163"/>
      <c r="T6" s="164"/>
      <c r="U6" s="165">
        <v>0.99</v>
      </c>
      <c r="V6" s="164">
        <f aca="true" t="shared" si="2" ref="V6:V62">ROUND(U6*J6,-2)</f>
        <v>25027200</v>
      </c>
      <c r="W6" s="166"/>
      <c r="X6" s="167">
        <f>ROUND(V6*W6,2)</f>
        <v>0</v>
      </c>
      <c r="Y6" s="192"/>
      <c r="Z6" s="167">
        <f>ROUND(V6*Y6,2)</f>
        <v>0</v>
      </c>
      <c r="AA6" s="192"/>
      <c r="AB6" s="167">
        <f>ROUND(V6*AA6,2)</f>
        <v>0</v>
      </c>
      <c r="AC6" s="192"/>
      <c r="AD6" s="193"/>
      <c r="AE6" s="192">
        <f>ROUND((V6+X6+Z6+AB6)*AC6*AD6*1/2,0)</f>
        <v>0</v>
      </c>
      <c r="AF6" s="164">
        <f>ROUND(V6/1.17*0.17,2)</f>
        <v>3636430.77</v>
      </c>
      <c r="AG6" s="164">
        <v>0</v>
      </c>
      <c r="AH6" s="164">
        <f>ROUND(V6+X6+Z6+AB6+AE6-AF6-AG6,0)</f>
        <v>21390769</v>
      </c>
      <c r="AJ6" s="192">
        <v>16</v>
      </c>
      <c r="AK6" s="192">
        <f>ROUND(($AK$3-H6)/365,2)</f>
        <v>2.16</v>
      </c>
      <c r="AL6" s="164">
        <f>ROUND((1-AK6/AJ6)*100,0)</f>
        <v>87</v>
      </c>
      <c r="AM6" s="201">
        <v>85</v>
      </c>
      <c r="AN6" s="202">
        <f aca="true" t="shared" si="3" ref="AN6:AN62">ROUND(AL6*0.4+AM6*0.6,0)</f>
        <v>86</v>
      </c>
    </row>
    <row r="7" spans="1:40" s="4" customFormat="1" ht="15.75" customHeight="1">
      <c r="A7" s="32">
        <v>2</v>
      </c>
      <c r="B7" s="39" t="s">
        <v>398</v>
      </c>
      <c r="C7" s="34" t="s">
        <v>399</v>
      </c>
      <c r="D7" s="39" t="s">
        <v>400</v>
      </c>
      <c r="E7" s="35" t="s">
        <v>27</v>
      </c>
      <c r="F7" s="36">
        <v>1</v>
      </c>
      <c r="G7" s="37">
        <v>41623</v>
      </c>
      <c r="H7" s="38">
        <v>42156</v>
      </c>
      <c r="I7" s="97"/>
      <c r="J7" s="103">
        <v>5500000</v>
      </c>
      <c r="K7" s="103">
        <v>3796241.31944444</v>
      </c>
      <c r="L7" s="99">
        <f t="shared" si="0"/>
        <v>4663248</v>
      </c>
      <c r="M7" s="100">
        <f t="shared" si="1"/>
        <v>86</v>
      </c>
      <c r="N7" s="101">
        <f aca="true" t="shared" si="4" ref="N7:N54">ROUND(IF(M7="",L7,ROUND(L7*M7,0))/100,0)</f>
        <v>4010393</v>
      </c>
      <c r="O7" s="101">
        <f aca="true" t="shared" si="5" ref="O7:O54">IF(OR(K7="",L7=""),"",(N7-K7)/ABS(K7)*100)</f>
        <v>5.64115035202504</v>
      </c>
      <c r="P7" s="102"/>
      <c r="Q7" s="161"/>
      <c r="R7" s="162"/>
      <c r="S7" s="163"/>
      <c r="T7" s="164"/>
      <c r="U7" s="165">
        <v>0.992</v>
      </c>
      <c r="V7" s="164">
        <f t="shared" si="2"/>
        <v>5456000</v>
      </c>
      <c r="W7" s="166"/>
      <c r="X7" s="167">
        <f>ROUND(V7*W7,2)</f>
        <v>0</v>
      </c>
      <c r="Y7" s="192"/>
      <c r="Z7" s="167">
        <f aca="true" t="shared" si="6" ref="Z7">ROUND(V7*Y7,2)</f>
        <v>0</v>
      </c>
      <c r="AA7" s="192"/>
      <c r="AB7" s="167">
        <f>ROUND(V7*AA7,2)</f>
        <v>0</v>
      </c>
      <c r="AC7" s="192"/>
      <c r="AD7" s="192"/>
      <c r="AE7" s="192">
        <f>(V7+X7+Z7+AB7)*AC7*AD7*1/2</f>
        <v>0</v>
      </c>
      <c r="AF7" s="164">
        <f aca="true" t="shared" si="7" ref="AF7:AF62">ROUND(V7/1.17*0.17,2)</f>
        <v>792752.14</v>
      </c>
      <c r="AG7" s="164">
        <v>0</v>
      </c>
      <c r="AH7" s="164">
        <f aca="true" t="shared" si="8" ref="AH7:AH54">ROUND(V7+X7+Z7+AB7+AE7-AF7-AG7,0)</f>
        <v>4663248</v>
      </c>
      <c r="AJ7" s="192">
        <v>16</v>
      </c>
      <c r="AK7" s="192">
        <f>ROUND(($AK$3-H7)/365,2)</f>
        <v>2.16</v>
      </c>
      <c r="AL7" s="164">
        <f aca="true" t="shared" si="9" ref="AL7:AL62">ROUND((1-AK7/AJ7)*100,0)</f>
        <v>87</v>
      </c>
      <c r="AM7" s="201">
        <v>85</v>
      </c>
      <c r="AN7" s="202">
        <f t="shared" si="3"/>
        <v>86</v>
      </c>
    </row>
    <row r="8" spans="1:40" s="5" customFormat="1" ht="15.75" customHeight="1">
      <c r="A8" s="40">
        <v>3</v>
      </c>
      <c r="B8" s="41" t="s">
        <v>401</v>
      </c>
      <c r="C8" s="42" t="s">
        <v>399</v>
      </c>
      <c r="D8" s="39" t="s">
        <v>402</v>
      </c>
      <c r="E8" s="35" t="s">
        <v>403</v>
      </c>
      <c r="F8" s="36">
        <v>24</v>
      </c>
      <c r="G8" s="37">
        <v>41820</v>
      </c>
      <c r="H8" s="38">
        <v>42156</v>
      </c>
      <c r="I8" s="104"/>
      <c r="J8" s="103">
        <v>6480000</v>
      </c>
      <c r="K8" s="103">
        <v>4472662.5</v>
      </c>
      <c r="L8" s="99">
        <f t="shared" si="0"/>
        <v>5483077</v>
      </c>
      <c r="M8" s="105">
        <f t="shared" si="1"/>
        <v>86</v>
      </c>
      <c r="N8" s="106">
        <f t="shared" si="4"/>
        <v>4715446</v>
      </c>
      <c r="O8" s="106">
        <f t="shared" si="5"/>
        <v>5.42816499121049</v>
      </c>
      <c r="P8" s="102"/>
      <c r="Q8" s="161"/>
      <c r="R8" s="168"/>
      <c r="S8" s="169"/>
      <c r="T8" s="164"/>
      <c r="U8" s="165">
        <v>0.99</v>
      </c>
      <c r="V8" s="164">
        <f t="shared" si="2"/>
        <v>6415200</v>
      </c>
      <c r="W8" s="170"/>
      <c r="X8" s="171">
        <f aca="true" t="shared" si="10" ref="X8:X53">ROUND(V8*W8,2)</f>
        <v>0</v>
      </c>
      <c r="Y8" s="194"/>
      <c r="Z8" s="171"/>
      <c r="AA8" s="194"/>
      <c r="AB8" s="171"/>
      <c r="AC8" s="194"/>
      <c r="AD8" s="194"/>
      <c r="AE8" s="194"/>
      <c r="AF8" s="195">
        <f t="shared" si="7"/>
        <v>932123.08</v>
      </c>
      <c r="AG8" s="195"/>
      <c r="AH8" s="195">
        <f t="shared" si="8"/>
        <v>5483077</v>
      </c>
      <c r="AJ8" s="192">
        <v>16</v>
      </c>
      <c r="AK8" s="194">
        <f aca="true" t="shared" si="11" ref="AK8:AK62">ROUND(($AK$3-H8)/365,2)</f>
        <v>2.16</v>
      </c>
      <c r="AL8" s="195">
        <f t="shared" si="9"/>
        <v>87</v>
      </c>
      <c r="AM8" s="201">
        <v>85</v>
      </c>
      <c r="AN8" s="203">
        <f t="shared" si="3"/>
        <v>86</v>
      </c>
    </row>
    <row r="9" spans="1:40" s="4" customFormat="1" ht="15.75" customHeight="1">
      <c r="A9" s="32">
        <v>4</v>
      </c>
      <c r="B9" s="39" t="s">
        <v>404</v>
      </c>
      <c r="C9" s="34" t="s">
        <v>399</v>
      </c>
      <c r="D9" s="43" t="s">
        <v>402</v>
      </c>
      <c r="E9" s="35" t="s">
        <v>403</v>
      </c>
      <c r="F9" s="36">
        <v>9</v>
      </c>
      <c r="G9" s="37">
        <v>41728</v>
      </c>
      <c r="H9" s="38">
        <v>42156</v>
      </c>
      <c r="I9" s="97"/>
      <c r="J9" s="103">
        <v>2350000</v>
      </c>
      <c r="K9" s="103">
        <v>1622030.38194444</v>
      </c>
      <c r="L9" s="107">
        <f t="shared" si="0"/>
        <v>1988462</v>
      </c>
      <c r="M9" s="108">
        <f t="shared" si="1"/>
        <v>86</v>
      </c>
      <c r="N9" s="109">
        <f t="shared" si="4"/>
        <v>1710077</v>
      </c>
      <c r="O9" s="101">
        <f t="shared" si="5"/>
        <v>5.4281731733047</v>
      </c>
      <c r="P9" s="102"/>
      <c r="Q9" s="172"/>
      <c r="R9" s="168"/>
      <c r="S9" s="163"/>
      <c r="T9" s="164"/>
      <c r="U9" s="165">
        <v>0.99</v>
      </c>
      <c r="V9" s="164">
        <f t="shared" si="2"/>
        <v>2326500</v>
      </c>
      <c r="W9" s="166"/>
      <c r="X9" s="167">
        <f t="shared" si="10"/>
        <v>0</v>
      </c>
      <c r="Y9" s="192"/>
      <c r="Z9" s="167"/>
      <c r="AA9" s="192"/>
      <c r="AB9" s="167"/>
      <c r="AC9" s="192"/>
      <c r="AD9" s="192"/>
      <c r="AE9" s="192"/>
      <c r="AF9" s="164">
        <f t="shared" si="7"/>
        <v>338038.46</v>
      </c>
      <c r="AG9" s="164"/>
      <c r="AH9" s="204">
        <f t="shared" si="8"/>
        <v>1988462</v>
      </c>
      <c r="AJ9" s="192">
        <v>16</v>
      </c>
      <c r="AK9" s="192">
        <f t="shared" si="11"/>
        <v>2.16</v>
      </c>
      <c r="AL9" s="164">
        <f t="shared" si="9"/>
        <v>87</v>
      </c>
      <c r="AM9" s="201">
        <v>85</v>
      </c>
      <c r="AN9" s="202">
        <f t="shared" si="3"/>
        <v>86</v>
      </c>
    </row>
    <row r="10" spans="1:40" s="4" customFormat="1" ht="15.75" customHeight="1">
      <c r="A10" s="32">
        <v>5</v>
      </c>
      <c r="B10" s="39" t="s">
        <v>405</v>
      </c>
      <c r="C10" s="34" t="s">
        <v>399</v>
      </c>
      <c r="D10" s="44"/>
      <c r="E10" s="35" t="s">
        <v>403</v>
      </c>
      <c r="F10" s="36">
        <v>5</v>
      </c>
      <c r="G10" s="37">
        <v>41728</v>
      </c>
      <c r="H10" s="38">
        <v>42156</v>
      </c>
      <c r="I10" s="97"/>
      <c r="J10" s="103"/>
      <c r="K10" s="103"/>
      <c r="L10" s="110"/>
      <c r="M10" s="111"/>
      <c r="N10" s="112"/>
      <c r="O10" s="101">
        <f t="shared" si="5"/>
      </c>
      <c r="P10" s="102"/>
      <c r="Q10" s="172"/>
      <c r="R10" s="168"/>
      <c r="S10" s="163"/>
      <c r="T10" s="164"/>
      <c r="U10" s="165">
        <v>0.99</v>
      </c>
      <c r="V10" s="164">
        <f t="shared" si="2"/>
        <v>0</v>
      </c>
      <c r="W10" s="166"/>
      <c r="X10" s="167">
        <f t="shared" si="10"/>
        <v>0</v>
      </c>
      <c r="Y10" s="192"/>
      <c r="Z10" s="167"/>
      <c r="AA10" s="192"/>
      <c r="AB10" s="167"/>
      <c r="AC10" s="192"/>
      <c r="AD10" s="192"/>
      <c r="AE10" s="192"/>
      <c r="AF10" s="164">
        <f t="shared" si="7"/>
        <v>0</v>
      </c>
      <c r="AG10" s="164"/>
      <c r="AH10" s="205"/>
      <c r="AJ10" s="192">
        <v>16</v>
      </c>
      <c r="AK10" s="192">
        <f t="shared" si="11"/>
        <v>2.16</v>
      </c>
      <c r="AL10" s="164">
        <f t="shared" si="9"/>
        <v>87</v>
      </c>
      <c r="AM10" s="201">
        <v>85</v>
      </c>
      <c r="AN10" s="202">
        <f t="shared" si="3"/>
        <v>86</v>
      </c>
    </row>
    <row r="11" spans="1:40" s="4" customFormat="1" ht="15.75" customHeight="1">
      <c r="A11" s="40">
        <v>6</v>
      </c>
      <c r="B11" s="39" t="s">
        <v>406</v>
      </c>
      <c r="C11" s="34" t="s">
        <v>407</v>
      </c>
      <c r="D11" s="39" t="s">
        <v>408</v>
      </c>
      <c r="E11" s="35" t="s">
        <v>27</v>
      </c>
      <c r="F11" s="36">
        <v>2</v>
      </c>
      <c r="G11" s="37">
        <v>41691</v>
      </c>
      <c r="H11" s="38">
        <v>42156</v>
      </c>
      <c r="I11" s="97"/>
      <c r="J11" s="103">
        <v>2500000</v>
      </c>
      <c r="K11" s="103">
        <v>1725564.23611111</v>
      </c>
      <c r="L11" s="99">
        <f t="shared" si="0"/>
        <v>2115385</v>
      </c>
      <c r="M11" s="100">
        <f aca="true" t="shared" si="12" ref="M11:M13">AN11</f>
        <v>86</v>
      </c>
      <c r="N11" s="101">
        <f t="shared" si="4"/>
        <v>1819231</v>
      </c>
      <c r="O11" s="101">
        <f t="shared" si="5"/>
        <v>5.42818180446217</v>
      </c>
      <c r="P11" s="102"/>
      <c r="Q11" s="161"/>
      <c r="R11" s="168"/>
      <c r="S11" s="163"/>
      <c r="T11" s="164"/>
      <c r="U11" s="165">
        <v>0.99</v>
      </c>
      <c r="V11" s="164">
        <f t="shared" si="2"/>
        <v>2475000</v>
      </c>
      <c r="W11" s="166"/>
      <c r="X11" s="167">
        <f t="shared" si="10"/>
        <v>0</v>
      </c>
      <c r="Y11" s="192"/>
      <c r="Z11" s="167"/>
      <c r="AA11" s="192"/>
      <c r="AB11" s="167"/>
      <c r="AC11" s="192"/>
      <c r="AD11" s="192"/>
      <c r="AE11" s="192"/>
      <c r="AF11" s="164">
        <f t="shared" si="7"/>
        <v>359615.38</v>
      </c>
      <c r="AG11" s="164"/>
      <c r="AH11" s="164">
        <f t="shared" si="8"/>
        <v>2115385</v>
      </c>
      <c r="AJ11" s="192">
        <v>16</v>
      </c>
      <c r="AK11" s="192">
        <f t="shared" si="11"/>
        <v>2.16</v>
      </c>
      <c r="AL11" s="164">
        <f t="shared" si="9"/>
        <v>87</v>
      </c>
      <c r="AM11" s="201">
        <v>85</v>
      </c>
      <c r="AN11" s="202">
        <f t="shared" si="3"/>
        <v>86</v>
      </c>
    </row>
    <row r="12" spans="1:40" s="4" customFormat="1" ht="15.75" customHeight="1">
      <c r="A12" s="32">
        <v>7</v>
      </c>
      <c r="B12" s="39" t="s">
        <v>409</v>
      </c>
      <c r="C12" s="34" t="s">
        <v>410</v>
      </c>
      <c r="D12" s="45" t="s">
        <v>411</v>
      </c>
      <c r="E12" s="35" t="s">
        <v>27</v>
      </c>
      <c r="F12" s="36">
        <v>6</v>
      </c>
      <c r="G12" s="37">
        <v>41655</v>
      </c>
      <c r="H12" s="38">
        <v>42156</v>
      </c>
      <c r="I12" s="97"/>
      <c r="J12" s="113">
        <v>960000</v>
      </c>
      <c r="K12" s="103">
        <v>662616.666666667</v>
      </c>
      <c r="L12" s="99">
        <f t="shared" si="0"/>
        <v>806667</v>
      </c>
      <c r="M12" s="100">
        <f t="shared" si="12"/>
        <v>86</v>
      </c>
      <c r="N12" s="101">
        <f t="shared" si="4"/>
        <v>693734</v>
      </c>
      <c r="O12" s="101">
        <f t="shared" si="5"/>
        <v>4.69612898357517</v>
      </c>
      <c r="P12" s="102"/>
      <c r="Q12" s="161"/>
      <c r="R12" s="168"/>
      <c r="S12" s="163"/>
      <c r="T12" s="164"/>
      <c r="U12" s="165">
        <v>0.9831</v>
      </c>
      <c r="V12" s="164">
        <f t="shared" si="2"/>
        <v>943800</v>
      </c>
      <c r="W12" s="166"/>
      <c r="X12" s="167">
        <f t="shared" si="10"/>
        <v>0</v>
      </c>
      <c r="Y12" s="192"/>
      <c r="Z12" s="167"/>
      <c r="AA12" s="192"/>
      <c r="AB12" s="167"/>
      <c r="AC12" s="192"/>
      <c r="AD12" s="192"/>
      <c r="AE12" s="192"/>
      <c r="AF12" s="164">
        <f t="shared" si="7"/>
        <v>137133.33</v>
      </c>
      <c r="AG12" s="164"/>
      <c r="AH12" s="164">
        <f t="shared" si="8"/>
        <v>806667</v>
      </c>
      <c r="AJ12" s="192">
        <v>16</v>
      </c>
      <c r="AK12" s="192">
        <f t="shared" si="11"/>
        <v>2.16</v>
      </c>
      <c r="AL12" s="164">
        <f t="shared" si="9"/>
        <v>87</v>
      </c>
      <c r="AM12" s="201">
        <v>85</v>
      </c>
      <c r="AN12" s="202">
        <f t="shared" si="3"/>
        <v>86</v>
      </c>
    </row>
    <row r="13" spans="1:40" s="4" customFormat="1" ht="15.75" customHeight="1">
      <c r="A13" s="32">
        <v>8</v>
      </c>
      <c r="B13" s="39" t="s">
        <v>412</v>
      </c>
      <c r="C13" s="34" t="s">
        <v>413</v>
      </c>
      <c r="D13" s="46" t="s">
        <v>414</v>
      </c>
      <c r="E13" s="35" t="s">
        <v>27</v>
      </c>
      <c r="F13" s="36">
        <v>3</v>
      </c>
      <c r="G13" s="37">
        <v>41763</v>
      </c>
      <c r="H13" s="38">
        <v>42156</v>
      </c>
      <c r="I13" s="97"/>
      <c r="J13" s="113">
        <v>11390000</v>
      </c>
      <c r="K13" s="113">
        <v>7861670.65972222</v>
      </c>
      <c r="L13" s="107">
        <f t="shared" si="0"/>
        <v>9637692</v>
      </c>
      <c r="M13" s="108">
        <f t="shared" si="12"/>
        <v>86</v>
      </c>
      <c r="N13" s="109">
        <f t="shared" si="4"/>
        <v>8288415</v>
      </c>
      <c r="O13" s="101">
        <f t="shared" si="5"/>
        <v>5.42816353862448</v>
      </c>
      <c r="P13" s="102"/>
      <c r="Q13" s="172"/>
      <c r="R13" s="168"/>
      <c r="S13" s="163"/>
      <c r="T13" s="164"/>
      <c r="U13" s="165">
        <v>0.99</v>
      </c>
      <c r="V13" s="164">
        <f t="shared" si="2"/>
        <v>11276100</v>
      </c>
      <c r="W13" s="166"/>
      <c r="X13" s="167">
        <f t="shared" si="10"/>
        <v>0</v>
      </c>
      <c r="Y13" s="192"/>
      <c r="Z13" s="167"/>
      <c r="AA13" s="192"/>
      <c r="AB13" s="167"/>
      <c r="AC13" s="192"/>
      <c r="AD13" s="192"/>
      <c r="AE13" s="192"/>
      <c r="AF13" s="164">
        <f t="shared" si="7"/>
        <v>1638407.69</v>
      </c>
      <c r="AG13" s="164"/>
      <c r="AH13" s="204">
        <f t="shared" si="8"/>
        <v>9637692</v>
      </c>
      <c r="AJ13" s="192">
        <v>16</v>
      </c>
      <c r="AK13" s="192">
        <f t="shared" si="11"/>
        <v>2.16</v>
      </c>
      <c r="AL13" s="164">
        <f t="shared" si="9"/>
        <v>87</v>
      </c>
      <c r="AM13" s="201">
        <v>85</v>
      </c>
      <c r="AN13" s="202">
        <f t="shared" si="3"/>
        <v>86</v>
      </c>
    </row>
    <row r="14" spans="1:40" s="4" customFormat="1" ht="15.75" customHeight="1">
      <c r="A14" s="40">
        <v>9</v>
      </c>
      <c r="B14" s="39" t="s">
        <v>412</v>
      </c>
      <c r="C14" s="34" t="s">
        <v>415</v>
      </c>
      <c r="D14" s="47"/>
      <c r="E14" s="35" t="s">
        <v>27</v>
      </c>
      <c r="F14" s="36">
        <v>8</v>
      </c>
      <c r="G14" s="37">
        <v>41763</v>
      </c>
      <c r="H14" s="38">
        <v>42156</v>
      </c>
      <c r="I14" s="97"/>
      <c r="J14" s="113"/>
      <c r="K14" s="113"/>
      <c r="L14" s="114"/>
      <c r="M14" s="115"/>
      <c r="N14" s="116"/>
      <c r="O14" s="101">
        <f t="shared" si="5"/>
      </c>
      <c r="P14" s="102"/>
      <c r="Q14" s="172"/>
      <c r="R14" s="168"/>
      <c r="S14" s="163"/>
      <c r="T14" s="164"/>
      <c r="U14" s="165">
        <v>0.99</v>
      </c>
      <c r="V14" s="164">
        <f t="shared" si="2"/>
        <v>0</v>
      </c>
      <c r="W14" s="166"/>
      <c r="X14" s="167">
        <f t="shared" si="10"/>
        <v>0</v>
      </c>
      <c r="Y14" s="192"/>
      <c r="Z14" s="167"/>
      <c r="AA14" s="192"/>
      <c r="AB14" s="167"/>
      <c r="AC14" s="192"/>
      <c r="AD14" s="192"/>
      <c r="AE14" s="192"/>
      <c r="AF14" s="164">
        <f t="shared" si="7"/>
        <v>0</v>
      </c>
      <c r="AG14" s="164"/>
      <c r="AH14" s="206"/>
      <c r="AJ14" s="192">
        <v>16</v>
      </c>
      <c r="AK14" s="192">
        <f t="shared" si="11"/>
        <v>2.16</v>
      </c>
      <c r="AL14" s="164">
        <f t="shared" si="9"/>
        <v>87</v>
      </c>
      <c r="AM14" s="201">
        <v>85</v>
      </c>
      <c r="AN14" s="202">
        <f t="shared" si="3"/>
        <v>86</v>
      </c>
    </row>
    <row r="15" spans="1:40" s="4" customFormat="1" ht="15.75" customHeight="1">
      <c r="A15" s="32">
        <v>10</v>
      </c>
      <c r="B15" s="39" t="s">
        <v>416</v>
      </c>
      <c r="C15" s="34" t="s">
        <v>417</v>
      </c>
      <c r="D15" s="47"/>
      <c r="E15" s="35" t="s">
        <v>27</v>
      </c>
      <c r="F15" s="36">
        <v>3</v>
      </c>
      <c r="G15" s="37">
        <v>41763</v>
      </c>
      <c r="H15" s="38">
        <v>42156</v>
      </c>
      <c r="I15" s="97"/>
      <c r="J15" s="113"/>
      <c r="K15" s="113"/>
      <c r="L15" s="114"/>
      <c r="M15" s="115"/>
      <c r="N15" s="116"/>
      <c r="O15" s="101">
        <f t="shared" si="5"/>
      </c>
      <c r="P15" s="102"/>
      <c r="Q15" s="172"/>
      <c r="R15" s="168"/>
      <c r="S15" s="163"/>
      <c r="T15" s="164"/>
      <c r="U15" s="165">
        <v>0.99</v>
      </c>
      <c r="V15" s="164">
        <f t="shared" si="2"/>
        <v>0</v>
      </c>
      <c r="W15" s="166"/>
      <c r="X15" s="167">
        <f t="shared" si="10"/>
        <v>0</v>
      </c>
      <c r="Y15" s="192"/>
      <c r="Z15" s="167"/>
      <c r="AA15" s="192"/>
      <c r="AB15" s="167"/>
      <c r="AC15" s="192"/>
      <c r="AD15" s="192"/>
      <c r="AE15" s="192"/>
      <c r="AF15" s="164">
        <f t="shared" si="7"/>
        <v>0</v>
      </c>
      <c r="AG15" s="164"/>
      <c r="AH15" s="206"/>
      <c r="AJ15" s="192">
        <v>16</v>
      </c>
      <c r="AK15" s="192">
        <f t="shared" si="11"/>
        <v>2.16</v>
      </c>
      <c r="AL15" s="164">
        <f t="shared" si="9"/>
        <v>87</v>
      </c>
      <c r="AM15" s="201">
        <v>85</v>
      </c>
      <c r="AN15" s="202">
        <f t="shared" si="3"/>
        <v>86</v>
      </c>
    </row>
    <row r="16" spans="1:40" s="4" customFormat="1" ht="15.75" customHeight="1">
      <c r="A16" s="32">
        <v>11</v>
      </c>
      <c r="B16" s="39" t="s">
        <v>418</v>
      </c>
      <c r="C16" s="34" t="s">
        <v>419</v>
      </c>
      <c r="D16" s="47"/>
      <c r="E16" s="35" t="s">
        <v>27</v>
      </c>
      <c r="F16" s="36">
        <v>3</v>
      </c>
      <c r="G16" s="37">
        <v>41763</v>
      </c>
      <c r="H16" s="38">
        <v>42156</v>
      </c>
      <c r="I16" s="97"/>
      <c r="J16" s="113"/>
      <c r="K16" s="113"/>
      <c r="L16" s="114"/>
      <c r="M16" s="115"/>
      <c r="N16" s="116"/>
      <c r="O16" s="101">
        <f t="shared" si="5"/>
      </c>
      <c r="P16" s="102"/>
      <c r="Q16" s="172"/>
      <c r="R16" s="168"/>
      <c r="S16" s="163"/>
      <c r="T16" s="164"/>
      <c r="U16" s="165">
        <v>0.99</v>
      </c>
      <c r="V16" s="164">
        <f t="shared" si="2"/>
        <v>0</v>
      </c>
      <c r="W16" s="166"/>
      <c r="X16" s="167">
        <f t="shared" si="10"/>
        <v>0</v>
      </c>
      <c r="Y16" s="192"/>
      <c r="Z16" s="167"/>
      <c r="AA16" s="192"/>
      <c r="AB16" s="167"/>
      <c r="AC16" s="192"/>
      <c r="AD16" s="192"/>
      <c r="AE16" s="192"/>
      <c r="AF16" s="164">
        <f t="shared" si="7"/>
        <v>0</v>
      </c>
      <c r="AG16" s="164"/>
      <c r="AH16" s="206"/>
      <c r="AJ16" s="192">
        <v>16</v>
      </c>
      <c r="AK16" s="192">
        <f t="shared" si="11"/>
        <v>2.16</v>
      </c>
      <c r="AL16" s="164">
        <f t="shared" si="9"/>
        <v>87</v>
      </c>
      <c r="AM16" s="201">
        <v>85</v>
      </c>
      <c r="AN16" s="202">
        <f t="shared" si="3"/>
        <v>86</v>
      </c>
    </row>
    <row r="17" spans="1:40" s="4" customFormat="1" ht="15.75" customHeight="1">
      <c r="A17" s="40">
        <v>12</v>
      </c>
      <c r="B17" s="39" t="s">
        <v>420</v>
      </c>
      <c r="C17" s="34" t="s">
        <v>399</v>
      </c>
      <c r="D17" s="48"/>
      <c r="E17" s="35" t="s">
        <v>27</v>
      </c>
      <c r="F17" s="36">
        <v>6</v>
      </c>
      <c r="G17" s="37">
        <v>41763</v>
      </c>
      <c r="H17" s="38">
        <v>42156</v>
      </c>
      <c r="I17" s="97"/>
      <c r="J17" s="113"/>
      <c r="K17" s="113"/>
      <c r="L17" s="110"/>
      <c r="M17" s="111"/>
      <c r="N17" s="112"/>
      <c r="O17" s="101">
        <f t="shared" si="5"/>
      </c>
      <c r="P17" s="102"/>
      <c r="Q17" s="172"/>
      <c r="R17" s="168"/>
      <c r="S17" s="163"/>
      <c r="T17" s="164"/>
      <c r="U17" s="165">
        <v>0.99</v>
      </c>
      <c r="V17" s="164">
        <f t="shared" si="2"/>
        <v>0</v>
      </c>
      <c r="W17" s="166"/>
      <c r="X17" s="167">
        <f t="shared" si="10"/>
        <v>0</v>
      </c>
      <c r="Y17" s="192"/>
      <c r="Z17" s="167"/>
      <c r="AA17" s="192"/>
      <c r="AB17" s="167"/>
      <c r="AC17" s="192"/>
      <c r="AD17" s="192"/>
      <c r="AE17" s="192"/>
      <c r="AF17" s="164">
        <f t="shared" si="7"/>
        <v>0</v>
      </c>
      <c r="AG17" s="164"/>
      <c r="AH17" s="205"/>
      <c r="AJ17" s="192">
        <v>16</v>
      </c>
      <c r="AK17" s="192">
        <f t="shared" si="11"/>
        <v>2.16</v>
      </c>
      <c r="AL17" s="164">
        <f t="shared" si="9"/>
        <v>87</v>
      </c>
      <c r="AM17" s="201">
        <v>85</v>
      </c>
      <c r="AN17" s="202">
        <f t="shared" si="3"/>
        <v>86</v>
      </c>
    </row>
    <row r="18" spans="1:40" s="6" customFormat="1" ht="15.75" customHeight="1">
      <c r="A18" s="49">
        <v>13</v>
      </c>
      <c r="B18" s="50" t="s">
        <v>421</v>
      </c>
      <c r="C18" s="51">
        <v>660</v>
      </c>
      <c r="D18" s="52" t="s">
        <v>414</v>
      </c>
      <c r="E18" s="53" t="s">
        <v>27</v>
      </c>
      <c r="F18" s="54">
        <v>3</v>
      </c>
      <c r="G18" s="55">
        <v>41791</v>
      </c>
      <c r="H18" s="56">
        <v>42156</v>
      </c>
      <c r="I18" s="117"/>
      <c r="J18" s="118">
        <v>5400000</v>
      </c>
      <c r="K18" s="118">
        <v>3727218.75</v>
      </c>
      <c r="L18" s="107">
        <f t="shared" si="0"/>
        <v>4569231</v>
      </c>
      <c r="M18" s="119">
        <f>AN18</f>
        <v>86</v>
      </c>
      <c r="N18" s="120">
        <f t="shared" si="4"/>
        <v>3929539</v>
      </c>
      <c r="O18" s="121">
        <f t="shared" si="5"/>
        <v>5.42818287764838</v>
      </c>
      <c r="P18" s="122"/>
      <c r="Q18" s="173"/>
      <c r="R18" s="174"/>
      <c r="S18" s="175"/>
      <c r="T18" s="176"/>
      <c r="U18" s="165">
        <v>0.99</v>
      </c>
      <c r="V18" s="164">
        <f t="shared" si="2"/>
        <v>5346000</v>
      </c>
      <c r="W18" s="177"/>
      <c r="X18" s="178">
        <f t="shared" si="10"/>
        <v>0</v>
      </c>
      <c r="Y18" s="196"/>
      <c r="Z18" s="178"/>
      <c r="AA18" s="196"/>
      <c r="AB18" s="178"/>
      <c r="AC18" s="196"/>
      <c r="AD18" s="196"/>
      <c r="AE18" s="196"/>
      <c r="AF18" s="176">
        <f t="shared" si="7"/>
        <v>776769.23</v>
      </c>
      <c r="AG18" s="176"/>
      <c r="AH18" s="207">
        <f t="shared" si="8"/>
        <v>4569231</v>
      </c>
      <c r="AJ18" s="192">
        <v>16</v>
      </c>
      <c r="AK18" s="196">
        <f t="shared" si="11"/>
        <v>2.16</v>
      </c>
      <c r="AL18" s="176">
        <f t="shared" si="9"/>
        <v>87</v>
      </c>
      <c r="AM18" s="201">
        <v>85</v>
      </c>
      <c r="AN18" s="208">
        <f t="shared" si="3"/>
        <v>86</v>
      </c>
    </row>
    <row r="19" spans="1:40" s="6" customFormat="1" ht="15.75" customHeight="1">
      <c r="A19" s="49">
        <v>14</v>
      </c>
      <c r="B19" s="50" t="s">
        <v>422</v>
      </c>
      <c r="C19" s="57" t="s">
        <v>423</v>
      </c>
      <c r="D19" s="58"/>
      <c r="E19" s="53" t="s">
        <v>27</v>
      </c>
      <c r="F19" s="54">
        <v>3</v>
      </c>
      <c r="G19" s="55">
        <v>41791</v>
      </c>
      <c r="H19" s="56">
        <v>42156</v>
      </c>
      <c r="I19" s="117"/>
      <c r="J19" s="118"/>
      <c r="K19" s="118"/>
      <c r="L19" s="114"/>
      <c r="M19" s="123"/>
      <c r="N19" s="124"/>
      <c r="O19" s="121">
        <f t="shared" si="5"/>
      </c>
      <c r="P19" s="122"/>
      <c r="Q19" s="173"/>
      <c r="R19" s="174"/>
      <c r="S19" s="175"/>
      <c r="T19" s="176"/>
      <c r="U19" s="165">
        <v>0.99</v>
      </c>
      <c r="V19" s="164">
        <f t="shared" si="2"/>
        <v>0</v>
      </c>
      <c r="W19" s="177"/>
      <c r="X19" s="178">
        <f t="shared" si="10"/>
        <v>0</v>
      </c>
      <c r="Y19" s="196"/>
      <c r="Z19" s="178"/>
      <c r="AA19" s="196"/>
      <c r="AB19" s="178"/>
      <c r="AC19" s="196"/>
      <c r="AD19" s="196"/>
      <c r="AE19" s="196"/>
      <c r="AF19" s="176">
        <f t="shared" si="7"/>
        <v>0</v>
      </c>
      <c r="AG19" s="176"/>
      <c r="AH19" s="209"/>
      <c r="AJ19" s="192">
        <v>16</v>
      </c>
      <c r="AK19" s="196">
        <f t="shared" si="11"/>
        <v>2.16</v>
      </c>
      <c r="AL19" s="176">
        <f t="shared" si="9"/>
        <v>87</v>
      </c>
      <c r="AM19" s="201">
        <v>85</v>
      </c>
      <c r="AN19" s="208">
        <f t="shared" si="3"/>
        <v>86</v>
      </c>
    </row>
    <row r="20" spans="1:40" s="6" customFormat="1" ht="15.75" customHeight="1">
      <c r="A20" s="49">
        <v>15</v>
      </c>
      <c r="B20" s="50" t="s">
        <v>424</v>
      </c>
      <c r="C20" s="51">
        <v>660</v>
      </c>
      <c r="D20" s="58"/>
      <c r="E20" s="53" t="s">
        <v>27</v>
      </c>
      <c r="F20" s="54"/>
      <c r="G20" s="55">
        <v>41791</v>
      </c>
      <c r="H20" s="56">
        <v>42156</v>
      </c>
      <c r="I20" s="117"/>
      <c r="J20" s="118"/>
      <c r="K20" s="118"/>
      <c r="L20" s="114"/>
      <c r="M20" s="123"/>
      <c r="N20" s="124"/>
      <c r="O20" s="121">
        <f t="shared" si="5"/>
      </c>
      <c r="P20" s="122"/>
      <c r="Q20" s="173"/>
      <c r="R20" s="174"/>
      <c r="S20" s="175"/>
      <c r="T20" s="176"/>
      <c r="U20" s="165">
        <v>0.99</v>
      </c>
      <c r="V20" s="164">
        <f t="shared" si="2"/>
        <v>0</v>
      </c>
      <c r="W20" s="177"/>
      <c r="X20" s="178">
        <f t="shared" si="10"/>
        <v>0</v>
      </c>
      <c r="Y20" s="196"/>
      <c r="Z20" s="178"/>
      <c r="AA20" s="196"/>
      <c r="AB20" s="178"/>
      <c r="AC20" s="196"/>
      <c r="AD20" s="196"/>
      <c r="AE20" s="196"/>
      <c r="AF20" s="176">
        <f t="shared" si="7"/>
        <v>0</v>
      </c>
      <c r="AG20" s="176"/>
      <c r="AH20" s="209"/>
      <c r="AJ20" s="192">
        <v>16</v>
      </c>
      <c r="AK20" s="196">
        <f t="shared" si="11"/>
        <v>2.16</v>
      </c>
      <c r="AL20" s="176">
        <f t="shared" si="9"/>
        <v>87</v>
      </c>
      <c r="AM20" s="201">
        <v>85</v>
      </c>
      <c r="AN20" s="208">
        <f t="shared" si="3"/>
        <v>86</v>
      </c>
    </row>
    <row r="21" spans="1:40" s="6" customFormat="1" ht="15.75" customHeight="1">
      <c r="A21" s="49">
        <v>16</v>
      </c>
      <c r="B21" s="50" t="s">
        <v>425</v>
      </c>
      <c r="C21" s="57" t="s">
        <v>423</v>
      </c>
      <c r="D21" s="59"/>
      <c r="E21" s="53" t="s">
        <v>27</v>
      </c>
      <c r="F21" s="54"/>
      <c r="G21" s="55">
        <v>41791</v>
      </c>
      <c r="H21" s="56">
        <v>42156</v>
      </c>
      <c r="I21" s="117"/>
      <c r="J21" s="118"/>
      <c r="K21" s="118"/>
      <c r="L21" s="110"/>
      <c r="M21" s="125"/>
      <c r="N21" s="126"/>
      <c r="O21" s="121">
        <f t="shared" si="5"/>
      </c>
      <c r="P21" s="122"/>
      <c r="Q21" s="173"/>
      <c r="R21" s="174"/>
      <c r="S21" s="175"/>
      <c r="T21" s="176"/>
      <c r="U21" s="165">
        <v>0.99</v>
      </c>
      <c r="V21" s="164">
        <f t="shared" si="2"/>
        <v>0</v>
      </c>
      <c r="W21" s="177"/>
      <c r="X21" s="178">
        <f t="shared" si="10"/>
        <v>0</v>
      </c>
      <c r="Y21" s="196"/>
      <c r="Z21" s="178"/>
      <c r="AA21" s="196"/>
      <c r="AB21" s="178"/>
      <c r="AC21" s="196"/>
      <c r="AD21" s="196"/>
      <c r="AE21" s="196"/>
      <c r="AF21" s="176">
        <f t="shared" si="7"/>
        <v>0</v>
      </c>
      <c r="AG21" s="176"/>
      <c r="AH21" s="210"/>
      <c r="AJ21" s="192">
        <v>16</v>
      </c>
      <c r="AK21" s="196">
        <f t="shared" si="11"/>
        <v>2.16</v>
      </c>
      <c r="AL21" s="176">
        <f t="shared" si="9"/>
        <v>87</v>
      </c>
      <c r="AM21" s="201">
        <v>85</v>
      </c>
      <c r="AN21" s="208">
        <f t="shared" si="3"/>
        <v>86</v>
      </c>
    </row>
    <row r="22" spans="1:40" s="4" customFormat="1" ht="15.75" customHeight="1">
      <c r="A22" s="32">
        <v>17</v>
      </c>
      <c r="B22" s="39" t="s">
        <v>426</v>
      </c>
      <c r="C22" s="34" t="s">
        <v>427</v>
      </c>
      <c r="D22" s="43" t="s">
        <v>411</v>
      </c>
      <c r="E22" s="35" t="s">
        <v>27</v>
      </c>
      <c r="F22" s="36">
        <v>25</v>
      </c>
      <c r="G22" s="37">
        <v>41698</v>
      </c>
      <c r="H22" s="38">
        <v>42156</v>
      </c>
      <c r="I22" s="97"/>
      <c r="J22" s="103">
        <v>900000</v>
      </c>
      <c r="K22" s="103">
        <v>621203.125</v>
      </c>
      <c r="L22" s="107">
        <f t="shared" si="0"/>
        <v>761538</v>
      </c>
      <c r="M22" s="108">
        <f aca="true" t="shared" si="13" ref="M22:M26">AN22</f>
        <v>86</v>
      </c>
      <c r="N22" s="109">
        <f t="shared" si="4"/>
        <v>654923</v>
      </c>
      <c r="O22" s="101">
        <f t="shared" si="5"/>
        <v>5.42815604799155</v>
      </c>
      <c r="P22" s="102"/>
      <c r="Q22" s="172"/>
      <c r="R22" s="168"/>
      <c r="S22" s="163"/>
      <c r="T22" s="164"/>
      <c r="U22" s="165">
        <v>0.99</v>
      </c>
      <c r="V22" s="164">
        <f t="shared" si="2"/>
        <v>891000</v>
      </c>
      <c r="W22" s="166"/>
      <c r="X22" s="167">
        <f t="shared" si="10"/>
        <v>0</v>
      </c>
      <c r="Y22" s="192"/>
      <c r="Z22" s="167"/>
      <c r="AA22" s="192"/>
      <c r="AB22" s="167"/>
      <c r="AC22" s="192"/>
      <c r="AD22" s="192"/>
      <c r="AE22" s="192"/>
      <c r="AF22" s="164">
        <f t="shared" si="7"/>
        <v>129461.54</v>
      </c>
      <c r="AG22" s="164"/>
      <c r="AH22" s="164">
        <f t="shared" si="8"/>
        <v>761538</v>
      </c>
      <c r="AJ22" s="192">
        <v>16</v>
      </c>
      <c r="AK22" s="192">
        <f t="shared" si="11"/>
        <v>2.16</v>
      </c>
      <c r="AL22" s="164">
        <f t="shared" si="9"/>
        <v>87</v>
      </c>
      <c r="AM22" s="201">
        <v>85</v>
      </c>
      <c r="AN22" s="202">
        <f t="shared" si="3"/>
        <v>86</v>
      </c>
    </row>
    <row r="23" spans="1:40" s="4" customFormat="1" ht="15.75" customHeight="1">
      <c r="A23" s="40">
        <v>18</v>
      </c>
      <c r="B23" s="39" t="s">
        <v>428</v>
      </c>
      <c r="C23" s="34" t="s">
        <v>427</v>
      </c>
      <c r="D23" s="44"/>
      <c r="E23" s="35" t="s">
        <v>27</v>
      </c>
      <c r="F23" s="36">
        <v>35</v>
      </c>
      <c r="G23" s="37">
        <v>41698</v>
      </c>
      <c r="H23" s="38">
        <v>42156</v>
      </c>
      <c r="I23" s="97"/>
      <c r="J23" s="103"/>
      <c r="K23" s="103"/>
      <c r="L23" s="110"/>
      <c r="M23" s="111"/>
      <c r="N23" s="112"/>
      <c r="O23" s="101">
        <f t="shared" si="5"/>
      </c>
      <c r="P23" s="102"/>
      <c r="Q23" s="172"/>
      <c r="R23" s="168"/>
      <c r="S23" s="163"/>
      <c r="T23" s="164"/>
      <c r="U23" s="165">
        <v>0.99</v>
      </c>
      <c r="V23" s="164">
        <f t="shared" si="2"/>
        <v>0</v>
      </c>
      <c r="W23" s="166"/>
      <c r="X23" s="167">
        <f t="shared" si="10"/>
        <v>0</v>
      </c>
      <c r="Y23" s="192"/>
      <c r="Z23" s="167"/>
      <c r="AA23" s="192"/>
      <c r="AB23" s="167"/>
      <c r="AC23" s="192"/>
      <c r="AD23" s="192"/>
      <c r="AE23" s="192"/>
      <c r="AF23" s="164">
        <f t="shared" si="7"/>
        <v>0</v>
      </c>
      <c r="AG23" s="164"/>
      <c r="AH23" s="164">
        <f t="shared" si="8"/>
        <v>0</v>
      </c>
      <c r="AJ23" s="192">
        <v>16</v>
      </c>
      <c r="AK23" s="192">
        <f t="shared" si="11"/>
        <v>2.16</v>
      </c>
      <c r="AL23" s="164">
        <f t="shared" si="9"/>
        <v>87</v>
      </c>
      <c r="AM23" s="201">
        <v>85</v>
      </c>
      <c r="AN23" s="202">
        <f t="shared" si="3"/>
        <v>86</v>
      </c>
    </row>
    <row r="24" spans="1:40" s="4" customFormat="1" ht="15.75" customHeight="1">
      <c r="A24" s="32">
        <v>19</v>
      </c>
      <c r="B24" s="39" t="s">
        <v>429</v>
      </c>
      <c r="C24" s="34" t="s">
        <v>430</v>
      </c>
      <c r="D24" s="43" t="s">
        <v>431</v>
      </c>
      <c r="E24" s="35" t="s">
        <v>27</v>
      </c>
      <c r="F24" s="36">
        <v>12</v>
      </c>
      <c r="G24" s="37">
        <v>41678</v>
      </c>
      <c r="H24" s="38">
        <v>42156</v>
      </c>
      <c r="I24" s="97"/>
      <c r="J24" s="103">
        <v>2900000</v>
      </c>
      <c r="K24" s="103">
        <v>2001654.51388889</v>
      </c>
      <c r="L24" s="107">
        <f t="shared" si="0"/>
        <v>2453846</v>
      </c>
      <c r="M24" s="108">
        <f t="shared" si="13"/>
        <v>86</v>
      </c>
      <c r="N24" s="109">
        <f t="shared" si="4"/>
        <v>2110308</v>
      </c>
      <c r="O24" s="101">
        <f t="shared" si="5"/>
        <v>5.42818380280891</v>
      </c>
      <c r="P24" s="102"/>
      <c r="Q24" s="172"/>
      <c r="R24" s="168"/>
      <c r="S24" s="163"/>
      <c r="T24" s="164"/>
      <c r="U24" s="165">
        <v>0.99</v>
      </c>
      <c r="V24" s="164">
        <f t="shared" si="2"/>
        <v>2871000</v>
      </c>
      <c r="W24" s="166"/>
      <c r="X24" s="167">
        <f t="shared" si="10"/>
        <v>0</v>
      </c>
      <c r="Y24" s="192"/>
      <c r="Z24" s="167"/>
      <c r="AA24" s="192"/>
      <c r="AB24" s="167"/>
      <c r="AC24" s="192"/>
      <c r="AD24" s="192"/>
      <c r="AE24" s="192"/>
      <c r="AF24" s="164">
        <f t="shared" si="7"/>
        <v>417153.85</v>
      </c>
      <c r="AG24" s="164"/>
      <c r="AH24" s="164">
        <f t="shared" si="8"/>
        <v>2453846</v>
      </c>
      <c r="AJ24" s="192">
        <v>16</v>
      </c>
      <c r="AK24" s="192">
        <f t="shared" si="11"/>
        <v>2.16</v>
      </c>
      <c r="AL24" s="164">
        <f t="shared" si="9"/>
        <v>87</v>
      </c>
      <c r="AM24" s="201">
        <v>85</v>
      </c>
      <c r="AN24" s="202">
        <f t="shared" si="3"/>
        <v>86</v>
      </c>
    </row>
    <row r="25" spans="1:40" s="4" customFormat="1" ht="15.75" customHeight="1">
      <c r="A25" s="32">
        <v>20</v>
      </c>
      <c r="B25" s="39" t="s">
        <v>432</v>
      </c>
      <c r="C25" s="34" t="s">
        <v>433</v>
      </c>
      <c r="D25" s="44"/>
      <c r="E25" s="35" t="s">
        <v>27</v>
      </c>
      <c r="F25" s="60">
        <v>2</v>
      </c>
      <c r="G25" s="37">
        <v>41678</v>
      </c>
      <c r="H25" s="38">
        <v>42156</v>
      </c>
      <c r="I25" s="97"/>
      <c r="J25" s="103"/>
      <c r="K25" s="103"/>
      <c r="L25" s="110"/>
      <c r="M25" s="111"/>
      <c r="N25" s="112"/>
      <c r="O25" s="101">
        <f t="shared" si="5"/>
      </c>
      <c r="P25" s="102"/>
      <c r="Q25" s="172"/>
      <c r="R25" s="168"/>
      <c r="S25" s="163"/>
      <c r="T25" s="164"/>
      <c r="U25" s="165">
        <v>0.99</v>
      </c>
      <c r="V25" s="164">
        <f t="shared" si="2"/>
        <v>0</v>
      </c>
      <c r="W25" s="166"/>
      <c r="X25" s="167">
        <f t="shared" si="10"/>
        <v>0</v>
      </c>
      <c r="Y25" s="192"/>
      <c r="Z25" s="167"/>
      <c r="AA25" s="192"/>
      <c r="AB25" s="167"/>
      <c r="AC25" s="192"/>
      <c r="AD25" s="192"/>
      <c r="AE25" s="192"/>
      <c r="AF25" s="164">
        <f t="shared" si="7"/>
        <v>0</v>
      </c>
      <c r="AG25" s="164"/>
      <c r="AH25" s="164">
        <f t="shared" si="8"/>
        <v>0</v>
      </c>
      <c r="AJ25" s="192">
        <v>16</v>
      </c>
      <c r="AK25" s="192">
        <f t="shared" si="11"/>
        <v>2.16</v>
      </c>
      <c r="AL25" s="164">
        <f t="shared" si="9"/>
        <v>87</v>
      </c>
      <c r="AM25" s="201">
        <v>85</v>
      </c>
      <c r="AN25" s="202">
        <f t="shared" si="3"/>
        <v>86</v>
      </c>
    </row>
    <row r="26" spans="1:40" s="4" customFormat="1" ht="12" customHeight="1">
      <c r="A26" s="40">
        <v>21</v>
      </c>
      <c r="B26" s="39" t="s">
        <v>258</v>
      </c>
      <c r="C26" s="34" t="s">
        <v>434</v>
      </c>
      <c r="D26" s="43" t="s">
        <v>435</v>
      </c>
      <c r="E26" s="35" t="s">
        <v>27</v>
      </c>
      <c r="F26" s="60">
        <v>97</v>
      </c>
      <c r="G26" s="37">
        <v>41718</v>
      </c>
      <c r="H26" s="38">
        <v>42156</v>
      </c>
      <c r="I26" s="97"/>
      <c r="J26" s="103">
        <v>3800000</v>
      </c>
      <c r="K26" s="103">
        <v>2622857.63888889</v>
      </c>
      <c r="L26" s="107">
        <f t="shared" si="0"/>
        <v>3192991</v>
      </c>
      <c r="M26" s="108">
        <f t="shared" si="13"/>
        <v>86</v>
      </c>
      <c r="N26" s="109">
        <f t="shared" si="4"/>
        <v>2745972</v>
      </c>
      <c r="O26" s="101">
        <f t="shared" si="5"/>
        <v>4.69390176903633</v>
      </c>
      <c r="P26" s="102"/>
      <c r="Q26" s="172"/>
      <c r="R26" s="168"/>
      <c r="S26" s="163"/>
      <c r="T26" s="164"/>
      <c r="U26" s="165">
        <v>0.9831</v>
      </c>
      <c r="V26" s="164">
        <f t="shared" si="2"/>
        <v>3735800</v>
      </c>
      <c r="W26" s="166"/>
      <c r="X26" s="167">
        <f t="shared" si="10"/>
        <v>0</v>
      </c>
      <c r="Y26" s="192"/>
      <c r="Z26" s="167"/>
      <c r="AA26" s="192"/>
      <c r="AB26" s="167"/>
      <c r="AC26" s="192"/>
      <c r="AD26" s="192"/>
      <c r="AE26" s="192"/>
      <c r="AF26" s="164">
        <f t="shared" si="7"/>
        <v>542808.55</v>
      </c>
      <c r="AG26" s="164"/>
      <c r="AH26" s="204">
        <f t="shared" si="8"/>
        <v>3192991</v>
      </c>
      <c r="AJ26" s="192">
        <v>16</v>
      </c>
      <c r="AK26" s="192">
        <f t="shared" si="11"/>
        <v>2.16</v>
      </c>
      <c r="AL26" s="164">
        <f t="shared" si="9"/>
        <v>87</v>
      </c>
      <c r="AM26" s="201">
        <v>85</v>
      </c>
      <c r="AN26" s="202">
        <f t="shared" si="3"/>
        <v>86</v>
      </c>
    </row>
    <row r="27" spans="1:40" s="4" customFormat="1" ht="13.5" customHeight="1">
      <c r="A27" s="32">
        <v>22</v>
      </c>
      <c r="B27" s="39" t="s">
        <v>436</v>
      </c>
      <c r="C27" s="34" t="s">
        <v>279</v>
      </c>
      <c r="D27" s="61"/>
      <c r="E27" s="35" t="s">
        <v>27</v>
      </c>
      <c r="F27" s="60">
        <v>54</v>
      </c>
      <c r="G27" s="37">
        <v>41718</v>
      </c>
      <c r="H27" s="38">
        <v>42156</v>
      </c>
      <c r="I27" s="97"/>
      <c r="J27" s="103"/>
      <c r="K27" s="103"/>
      <c r="L27" s="114"/>
      <c r="M27" s="115"/>
      <c r="N27" s="116"/>
      <c r="O27" s="101">
        <f t="shared" si="5"/>
      </c>
      <c r="P27" s="102"/>
      <c r="Q27" s="172"/>
      <c r="R27" s="168"/>
      <c r="S27" s="163"/>
      <c r="T27" s="164"/>
      <c r="U27" s="165">
        <v>0.9831</v>
      </c>
      <c r="V27" s="164">
        <f t="shared" si="2"/>
        <v>0</v>
      </c>
      <c r="W27" s="166"/>
      <c r="X27" s="167">
        <f t="shared" si="10"/>
        <v>0</v>
      </c>
      <c r="Y27" s="192"/>
      <c r="Z27" s="167"/>
      <c r="AA27" s="192"/>
      <c r="AB27" s="167"/>
      <c r="AC27" s="192"/>
      <c r="AD27" s="192"/>
      <c r="AE27" s="192"/>
      <c r="AF27" s="164">
        <f t="shared" si="7"/>
        <v>0</v>
      </c>
      <c r="AG27" s="164"/>
      <c r="AH27" s="206"/>
      <c r="AJ27" s="192">
        <v>16</v>
      </c>
      <c r="AK27" s="192">
        <f t="shared" si="11"/>
        <v>2.16</v>
      </c>
      <c r="AL27" s="164">
        <f t="shared" si="9"/>
        <v>87</v>
      </c>
      <c r="AM27" s="201">
        <v>85</v>
      </c>
      <c r="AN27" s="202">
        <f t="shared" si="3"/>
        <v>86</v>
      </c>
    </row>
    <row r="28" spans="1:40" s="4" customFormat="1" ht="13.5" customHeight="1">
      <c r="A28" s="32">
        <v>23</v>
      </c>
      <c r="B28" s="39" t="s">
        <v>437</v>
      </c>
      <c r="C28" s="34" t="s">
        <v>438</v>
      </c>
      <c r="D28" s="61"/>
      <c r="E28" s="35" t="s">
        <v>27</v>
      </c>
      <c r="F28" s="60">
        <v>50</v>
      </c>
      <c r="G28" s="37">
        <v>41718</v>
      </c>
      <c r="H28" s="38">
        <v>42156</v>
      </c>
      <c r="I28" s="97"/>
      <c r="J28" s="103"/>
      <c r="K28" s="103"/>
      <c r="L28" s="114"/>
      <c r="M28" s="115"/>
      <c r="N28" s="116"/>
      <c r="O28" s="101">
        <f t="shared" si="5"/>
      </c>
      <c r="P28" s="102"/>
      <c r="Q28" s="172"/>
      <c r="R28" s="168"/>
      <c r="S28" s="163"/>
      <c r="T28" s="164"/>
      <c r="U28" s="165">
        <v>0.9831</v>
      </c>
      <c r="V28" s="164">
        <f t="shared" si="2"/>
        <v>0</v>
      </c>
      <c r="W28" s="166"/>
      <c r="X28" s="167">
        <f t="shared" si="10"/>
        <v>0</v>
      </c>
      <c r="Y28" s="192"/>
      <c r="Z28" s="167"/>
      <c r="AA28" s="192"/>
      <c r="AB28" s="167"/>
      <c r="AC28" s="192"/>
      <c r="AD28" s="192"/>
      <c r="AE28" s="192"/>
      <c r="AF28" s="164">
        <f t="shared" si="7"/>
        <v>0</v>
      </c>
      <c r="AG28" s="164"/>
      <c r="AH28" s="206"/>
      <c r="AJ28" s="192">
        <v>16</v>
      </c>
      <c r="AK28" s="192">
        <f t="shared" si="11"/>
        <v>2.16</v>
      </c>
      <c r="AL28" s="164">
        <f t="shared" si="9"/>
        <v>87</v>
      </c>
      <c r="AM28" s="201">
        <v>85</v>
      </c>
      <c r="AN28" s="202">
        <f t="shared" si="3"/>
        <v>86</v>
      </c>
    </row>
    <row r="29" spans="1:40" s="4" customFormat="1" ht="12.75" customHeight="1">
      <c r="A29" s="40">
        <v>24</v>
      </c>
      <c r="B29" s="39" t="s">
        <v>439</v>
      </c>
      <c r="C29" s="34" t="s">
        <v>440</v>
      </c>
      <c r="D29" s="61"/>
      <c r="E29" s="35" t="s">
        <v>27</v>
      </c>
      <c r="F29" s="60">
        <v>14</v>
      </c>
      <c r="G29" s="37">
        <v>41718</v>
      </c>
      <c r="H29" s="38">
        <v>42156</v>
      </c>
      <c r="I29" s="97"/>
      <c r="J29" s="103"/>
      <c r="K29" s="103"/>
      <c r="L29" s="114"/>
      <c r="M29" s="115"/>
      <c r="N29" s="116"/>
      <c r="O29" s="101">
        <f t="shared" si="5"/>
      </c>
      <c r="P29" s="102"/>
      <c r="Q29" s="172"/>
      <c r="R29" s="168"/>
      <c r="S29" s="163"/>
      <c r="T29" s="164"/>
      <c r="U29" s="165">
        <v>0.9831</v>
      </c>
      <c r="V29" s="164">
        <f t="shared" si="2"/>
        <v>0</v>
      </c>
      <c r="W29" s="166"/>
      <c r="X29" s="167">
        <f t="shared" si="10"/>
        <v>0</v>
      </c>
      <c r="Y29" s="192"/>
      <c r="Z29" s="167"/>
      <c r="AA29" s="192"/>
      <c r="AB29" s="167"/>
      <c r="AC29" s="192"/>
      <c r="AD29" s="192"/>
      <c r="AE29" s="192"/>
      <c r="AF29" s="164">
        <f t="shared" si="7"/>
        <v>0</v>
      </c>
      <c r="AG29" s="164"/>
      <c r="AH29" s="206"/>
      <c r="AJ29" s="192">
        <v>16</v>
      </c>
      <c r="AK29" s="192">
        <f t="shared" si="11"/>
        <v>2.16</v>
      </c>
      <c r="AL29" s="164">
        <f t="shared" si="9"/>
        <v>87</v>
      </c>
      <c r="AM29" s="201">
        <v>85</v>
      </c>
      <c r="AN29" s="202">
        <f t="shared" si="3"/>
        <v>86</v>
      </c>
    </row>
    <row r="30" spans="1:40" s="4" customFormat="1" ht="13.5" customHeight="1">
      <c r="A30" s="32">
        <v>25</v>
      </c>
      <c r="B30" s="39" t="s">
        <v>441</v>
      </c>
      <c r="C30" s="34" t="s">
        <v>399</v>
      </c>
      <c r="D30" s="44"/>
      <c r="E30" s="35" t="s">
        <v>403</v>
      </c>
      <c r="F30" s="60">
        <v>2</v>
      </c>
      <c r="G30" s="37">
        <v>41718</v>
      </c>
      <c r="H30" s="38">
        <v>42156</v>
      </c>
      <c r="I30" s="97"/>
      <c r="J30" s="103"/>
      <c r="K30" s="103"/>
      <c r="L30" s="110"/>
      <c r="M30" s="111"/>
      <c r="N30" s="112"/>
      <c r="O30" s="101">
        <f t="shared" si="5"/>
      </c>
      <c r="P30" s="102"/>
      <c r="Q30" s="172"/>
      <c r="R30" s="168"/>
      <c r="S30" s="163"/>
      <c r="T30" s="164"/>
      <c r="U30" s="165">
        <v>0.9831</v>
      </c>
      <c r="V30" s="164">
        <f t="shared" si="2"/>
        <v>0</v>
      </c>
      <c r="W30" s="166"/>
      <c r="X30" s="167">
        <f t="shared" si="10"/>
        <v>0</v>
      </c>
      <c r="Y30" s="192"/>
      <c r="Z30" s="167"/>
      <c r="AA30" s="192"/>
      <c r="AB30" s="167"/>
      <c r="AC30" s="192"/>
      <c r="AD30" s="192"/>
      <c r="AE30" s="192"/>
      <c r="AF30" s="164">
        <f t="shared" si="7"/>
        <v>0</v>
      </c>
      <c r="AG30" s="164"/>
      <c r="AH30" s="205"/>
      <c r="AJ30" s="192">
        <v>16</v>
      </c>
      <c r="AK30" s="192">
        <f t="shared" si="11"/>
        <v>2.16</v>
      </c>
      <c r="AL30" s="164">
        <f t="shared" si="9"/>
        <v>87</v>
      </c>
      <c r="AM30" s="201">
        <v>85</v>
      </c>
      <c r="AN30" s="202">
        <f t="shared" si="3"/>
        <v>86</v>
      </c>
    </row>
    <row r="31" spans="1:40" s="4" customFormat="1" ht="15.75" customHeight="1">
      <c r="A31" s="32">
        <v>26</v>
      </c>
      <c r="B31" s="39" t="s">
        <v>442</v>
      </c>
      <c r="C31" s="34" t="s">
        <v>443</v>
      </c>
      <c r="D31" s="43" t="s">
        <v>444</v>
      </c>
      <c r="E31" s="35" t="s">
        <v>27</v>
      </c>
      <c r="F31" s="60">
        <v>35</v>
      </c>
      <c r="G31" s="62" t="s">
        <v>445</v>
      </c>
      <c r="H31" s="38">
        <v>42156</v>
      </c>
      <c r="I31" s="97"/>
      <c r="J31" s="103">
        <v>2200000</v>
      </c>
      <c r="K31" s="103">
        <v>1518496.52777778</v>
      </c>
      <c r="L31" s="107">
        <f t="shared" si="0"/>
        <v>1861538</v>
      </c>
      <c r="M31" s="108">
        <f aca="true" t="shared" si="14" ref="M31:M36">AN31</f>
        <v>86</v>
      </c>
      <c r="N31" s="109">
        <f t="shared" si="4"/>
        <v>1600923</v>
      </c>
      <c r="O31" s="101">
        <f t="shared" si="5"/>
        <v>5.42816336517052</v>
      </c>
      <c r="P31" s="102"/>
      <c r="Q31" s="172"/>
      <c r="R31" s="168"/>
      <c r="S31" s="163"/>
      <c r="T31" s="164"/>
      <c r="U31" s="165">
        <v>0.99</v>
      </c>
      <c r="V31" s="164">
        <f t="shared" si="2"/>
        <v>2178000</v>
      </c>
      <c r="W31" s="166"/>
      <c r="X31" s="167">
        <f t="shared" si="10"/>
        <v>0</v>
      </c>
      <c r="Y31" s="192"/>
      <c r="Z31" s="167"/>
      <c r="AA31" s="192"/>
      <c r="AB31" s="167"/>
      <c r="AC31" s="192"/>
      <c r="AD31" s="192"/>
      <c r="AE31" s="192"/>
      <c r="AF31" s="164">
        <f t="shared" si="7"/>
        <v>316461.54</v>
      </c>
      <c r="AG31" s="164"/>
      <c r="AH31" s="204">
        <f t="shared" si="8"/>
        <v>1861538</v>
      </c>
      <c r="AJ31" s="192">
        <v>16</v>
      </c>
      <c r="AK31" s="192">
        <f t="shared" si="11"/>
        <v>2.16</v>
      </c>
      <c r="AL31" s="164">
        <f t="shared" si="9"/>
        <v>87</v>
      </c>
      <c r="AM31" s="201">
        <v>85</v>
      </c>
      <c r="AN31" s="202">
        <f t="shared" si="3"/>
        <v>86</v>
      </c>
    </row>
    <row r="32" spans="1:40" s="4" customFormat="1" ht="15.75" customHeight="1">
      <c r="A32" s="40">
        <v>27</v>
      </c>
      <c r="B32" s="39" t="s">
        <v>446</v>
      </c>
      <c r="C32" s="34" t="s">
        <v>447</v>
      </c>
      <c r="D32" s="44"/>
      <c r="E32" s="35" t="s">
        <v>27</v>
      </c>
      <c r="F32" s="60">
        <v>4</v>
      </c>
      <c r="G32" s="62" t="s">
        <v>445</v>
      </c>
      <c r="H32" s="38">
        <v>42156</v>
      </c>
      <c r="I32" s="97"/>
      <c r="J32" s="103"/>
      <c r="K32" s="103"/>
      <c r="L32" s="110"/>
      <c r="M32" s="111"/>
      <c r="N32" s="112"/>
      <c r="O32" s="101">
        <f t="shared" si="5"/>
      </c>
      <c r="P32" s="102"/>
      <c r="Q32" s="172"/>
      <c r="R32" s="168"/>
      <c r="S32" s="163"/>
      <c r="T32" s="164"/>
      <c r="U32" s="165">
        <v>0.99</v>
      </c>
      <c r="V32" s="164">
        <f t="shared" si="2"/>
        <v>0</v>
      </c>
      <c r="W32" s="166"/>
      <c r="X32" s="167">
        <f t="shared" si="10"/>
        <v>0</v>
      </c>
      <c r="Y32" s="192"/>
      <c r="Z32" s="167"/>
      <c r="AA32" s="192"/>
      <c r="AB32" s="167"/>
      <c r="AC32" s="192"/>
      <c r="AD32" s="192"/>
      <c r="AE32" s="192"/>
      <c r="AF32" s="164">
        <f t="shared" si="7"/>
        <v>0</v>
      </c>
      <c r="AG32" s="164"/>
      <c r="AH32" s="205"/>
      <c r="AJ32" s="192">
        <v>16</v>
      </c>
      <c r="AK32" s="192">
        <f t="shared" si="11"/>
        <v>2.16</v>
      </c>
      <c r="AL32" s="164">
        <f t="shared" si="9"/>
        <v>87</v>
      </c>
      <c r="AM32" s="201">
        <v>85</v>
      </c>
      <c r="AN32" s="202">
        <f t="shared" si="3"/>
        <v>86</v>
      </c>
    </row>
    <row r="33" spans="1:40" s="4" customFormat="1" ht="12.75" customHeight="1">
      <c r="A33" s="32">
        <v>28</v>
      </c>
      <c r="B33" s="33" t="s">
        <v>448</v>
      </c>
      <c r="C33" s="34" t="s">
        <v>449</v>
      </c>
      <c r="D33" s="33" t="s">
        <v>450</v>
      </c>
      <c r="E33" s="35" t="s">
        <v>451</v>
      </c>
      <c r="F33" s="60">
        <v>1</v>
      </c>
      <c r="G33" s="37">
        <v>41745</v>
      </c>
      <c r="H33" s="38">
        <v>42156</v>
      </c>
      <c r="I33" s="97"/>
      <c r="J33" s="98">
        <v>8500000</v>
      </c>
      <c r="K33" s="98">
        <v>5866918.40277778</v>
      </c>
      <c r="L33" s="99">
        <f t="shared" si="0"/>
        <v>7142222</v>
      </c>
      <c r="M33" s="100">
        <f t="shared" si="14"/>
        <v>86</v>
      </c>
      <c r="N33" s="101">
        <f t="shared" si="4"/>
        <v>6142311</v>
      </c>
      <c r="O33" s="101">
        <f t="shared" si="5"/>
        <v>4.69399058101492</v>
      </c>
      <c r="P33" s="102"/>
      <c r="Q33" s="161"/>
      <c r="R33" s="168"/>
      <c r="S33" s="163"/>
      <c r="T33" s="164"/>
      <c r="U33" s="165">
        <v>0.9831</v>
      </c>
      <c r="V33" s="164">
        <f t="shared" si="2"/>
        <v>8356400</v>
      </c>
      <c r="W33" s="166"/>
      <c r="X33" s="167">
        <f t="shared" si="10"/>
        <v>0</v>
      </c>
      <c r="Y33" s="192"/>
      <c r="Z33" s="167"/>
      <c r="AA33" s="192"/>
      <c r="AB33" s="167"/>
      <c r="AC33" s="192"/>
      <c r="AD33" s="192"/>
      <c r="AE33" s="192"/>
      <c r="AF33" s="164">
        <f t="shared" si="7"/>
        <v>1214177.78</v>
      </c>
      <c r="AG33" s="164"/>
      <c r="AH33" s="164">
        <f t="shared" si="8"/>
        <v>7142222</v>
      </c>
      <c r="AJ33" s="192">
        <v>16</v>
      </c>
      <c r="AK33" s="192">
        <f t="shared" si="11"/>
        <v>2.16</v>
      </c>
      <c r="AL33" s="164">
        <f t="shared" si="9"/>
        <v>87</v>
      </c>
      <c r="AM33" s="201">
        <v>85</v>
      </c>
      <c r="AN33" s="202">
        <f t="shared" si="3"/>
        <v>86</v>
      </c>
    </row>
    <row r="34" spans="1:40" s="4" customFormat="1" ht="15.75" customHeight="1">
      <c r="A34" s="32">
        <v>29</v>
      </c>
      <c r="B34" s="63" t="s">
        <v>452</v>
      </c>
      <c r="C34" s="34" t="s">
        <v>453</v>
      </c>
      <c r="D34" s="64" t="s">
        <v>454</v>
      </c>
      <c r="E34" s="35" t="s">
        <v>27</v>
      </c>
      <c r="F34" s="60">
        <v>12</v>
      </c>
      <c r="G34" s="37">
        <v>41203</v>
      </c>
      <c r="H34" s="38">
        <v>42156</v>
      </c>
      <c r="I34" s="97"/>
      <c r="J34" s="127">
        <v>36000000</v>
      </c>
      <c r="K34" s="127">
        <v>24848125</v>
      </c>
      <c r="L34" s="99">
        <f t="shared" si="0"/>
        <v>30615385</v>
      </c>
      <c r="M34" s="100">
        <f t="shared" si="14"/>
        <v>86</v>
      </c>
      <c r="N34" s="101">
        <f t="shared" si="4"/>
        <v>26329231</v>
      </c>
      <c r="O34" s="101">
        <f t="shared" si="5"/>
        <v>5.96063485675479</v>
      </c>
      <c r="P34" s="102"/>
      <c r="Q34" s="161"/>
      <c r="R34" s="162"/>
      <c r="S34" s="163"/>
      <c r="T34" s="164"/>
      <c r="U34" s="165">
        <v>0.995</v>
      </c>
      <c r="V34" s="164">
        <f t="shared" si="2"/>
        <v>35820000</v>
      </c>
      <c r="W34" s="166"/>
      <c r="X34" s="167">
        <f t="shared" si="10"/>
        <v>0</v>
      </c>
      <c r="Y34" s="192"/>
      <c r="Z34" s="167"/>
      <c r="AA34" s="192"/>
      <c r="AB34" s="167"/>
      <c r="AC34" s="192"/>
      <c r="AD34" s="192"/>
      <c r="AE34" s="192"/>
      <c r="AF34" s="164">
        <f t="shared" si="7"/>
        <v>5204615.38</v>
      </c>
      <c r="AG34" s="164"/>
      <c r="AH34" s="164">
        <f t="shared" si="8"/>
        <v>30615385</v>
      </c>
      <c r="AJ34" s="192">
        <v>16</v>
      </c>
      <c r="AK34" s="192">
        <f t="shared" si="11"/>
        <v>2.16</v>
      </c>
      <c r="AL34" s="164">
        <f t="shared" si="9"/>
        <v>87</v>
      </c>
      <c r="AM34" s="201">
        <v>85</v>
      </c>
      <c r="AN34" s="202">
        <f t="shared" si="3"/>
        <v>86</v>
      </c>
    </row>
    <row r="35" spans="1:40" s="4" customFormat="1" ht="15.75" customHeight="1">
      <c r="A35" s="40">
        <v>30</v>
      </c>
      <c r="B35" s="63" t="s">
        <v>455</v>
      </c>
      <c r="C35" s="34" t="s">
        <v>456</v>
      </c>
      <c r="D35" s="65"/>
      <c r="E35" s="35" t="s">
        <v>27</v>
      </c>
      <c r="F35" s="60">
        <v>2</v>
      </c>
      <c r="G35" s="37">
        <v>41203</v>
      </c>
      <c r="H35" s="38">
        <v>42156</v>
      </c>
      <c r="I35" s="97"/>
      <c r="J35" s="127">
        <v>6000000</v>
      </c>
      <c r="K35" s="127">
        <v>4141354.16666667</v>
      </c>
      <c r="L35" s="99">
        <f t="shared" si="0"/>
        <v>5102564</v>
      </c>
      <c r="M35" s="100">
        <f t="shared" si="14"/>
        <v>86</v>
      </c>
      <c r="N35" s="101">
        <f t="shared" si="4"/>
        <v>4388205</v>
      </c>
      <c r="O35" s="101">
        <f t="shared" si="5"/>
        <v>5.96063083230618</v>
      </c>
      <c r="P35" s="102"/>
      <c r="Q35" s="161"/>
      <c r="R35" s="162"/>
      <c r="S35" s="163"/>
      <c r="T35" s="164"/>
      <c r="U35" s="165">
        <v>0.995</v>
      </c>
      <c r="V35" s="164">
        <f t="shared" si="2"/>
        <v>5970000</v>
      </c>
      <c r="W35" s="166"/>
      <c r="X35" s="167">
        <f t="shared" si="10"/>
        <v>0</v>
      </c>
      <c r="Y35" s="192"/>
      <c r="Z35" s="167"/>
      <c r="AA35" s="192"/>
      <c r="AB35" s="167"/>
      <c r="AC35" s="192"/>
      <c r="AD35" s="192"/>
      <c r="AE35" s="192"/>
      <c r="AF35" s="164">
        <f t="shared" si="7"/>
        <v>867435.9</v>
      </c>
      <c r="AG35" s="164"/>
      <c r="AH35" s="164">
        <f t="shared" si="8"/>
        <v>5102564</v>
      </c>
      <c r="AJ35" s="192">
        <v>16</v>
      </c>
      <c r="AK35" s="192">
        <f t="shared" si="11"/>
        <v>2.16</v>
      </c>
      <c r="AL35" s="164">
        <f t="shared" si="9"/>
        <v>87</v>
      </c>
      <c r="AM35" s="201">
        <v>85</v>
      </c>
      <c r="AN35" s="202">
        <f t="shared" si="3"/>
        <v>86</v>
      </c>
    </row>
    <row r="36" spans="1:40" s="4" customFormat="1" ht="15.75" customHeight="1">
      <c r="A36" s="32">
        <v>31</v>
      </c>
      <c r="B36" s="63" t="s">
        <v>457</v>
      </c>
      <c r="C36" s="34" t="s">
        <v>453</v>
      </c>
      <c r="D36" s="64" t="s">
        <v>454</v>
      </c>
      <c r="E36" s="35" t="s">
        <v>27</v>
      </c>
      <c r="F36" s="60">
        <v>6</v>
      </c>
      <c r="G36" s="37">
        <v>41912</v>
      </c>
      <c r="H36" s="38">
        <v>42156</v>
      </c>
      <c r="I36" s="97"/>
      <c r="J36" s="127">
        <v>52000000</v>
      </c>
      <c r="K36" s="127">
        <v>35891736.1111111</v>
      </c>
      <c r="L36" s="107">
        <f t="shared" si="0"/>
        <v>44000000</v>
      </c>
      <c r="M36" s="108">
        <f t="shared" si="14"/>
        <v>86</v>
      </c>
      <c r="N36" s="109">
        <f t="shared" si="4"/>
        <v>37840000</v>
      </c>
      <c r="O36" s="101">
        <f t="shared" si="5"/>
        <v>5.42816843091013</v>
      </c>
      <c r="P36" s="102"/>
      <c r="Q36" s="172"/>
      <c r="R36" s="168"/>
      <c r="S36" s="163"/>
      <c r="T36" s="164"/>
      <c r="U36" s="165">
        <v>0.99</v>
      </c>
      <c r="V36" s="164">
        <f t="shared" si="2"/>
        <v>51480000</v>
      </c>
      <c r="W36" s="166"/>
      <c r="X36" s="167">
        <f t="shared" si="10"/>
        <v>0</v>
      </c>
      <c r="Y36" s="192"/>
      <c r="Z36" s="167"/>
      <c r="AA36" s="192"/>
      <c r="AB36" s="167"/>
      <c r="AC36" s="192"/>
      <c r="AD36" s="192"/>
      <c r="AE36" s="192"/>
      <c r="AF36" s="164">
        <f t="shared" si="7"/>
        <v>7480000</v>
      </c>
      <c r="AG36" s="164"/>
      <c r="AH36" s="204">
        <f t="shared" si="8"/>
        <v>44000000</v>
      </c>
      <c r="AJ36" s="192">
        <v>16</v>
      </c>
      <c r="AK36" s="192">
        <f t="shared" si="11"/>
        <v>2.16</v>
      </c>
      <c r="AL36" s="164">
        <f t="shared" si="9"/>
        <v>87</v>
      </c>
      <c r="AM36" s="201">
        <v>85</v>
      </c>
      <c r="AN36" s="202">
        <f t="shared" si="3"/>
        <v>86</v>
      </c>
    </row>
    <row r="37" spans="1:40" s="4" customFormat="1" ht="15.75" customHeight="1">
      <c r="A37" s="32">
        <v>32</v>
      </c>
      <c r="B37" s="63" t="s">
        <v>458</v>
      </c>
      <c r="C37" s="34" t="s">
        <v>459</v>
      </c>
      <c r="D37" s="66"/>
      <c r="E37" s="35" t="s">
        <v>27</v>
      </c>
      <c r="F37" s="60">
        <v>1</v>
      </c>
      <c r="G37" s="37">
        <v>41912</v>
      </c>
      <c r="H37" s="38">
        <v>42156</v>
      </c>
      <c r="I37" s="97"/>
      <c r="J37" s="127"/>
      <c r="K37" s="127"/>
      <c r="L37" s="114"/>
      <c r="M37" s="115"/>
      <c r="N37" s="116"/>
      <c r="O37" s="101">
        <f t="shared" si="5"/>
      </c>
      <c r="P37" s="102"/>
      <c r="Q37" s="172"/>
      <c r="R37" s="168"/>
      <c r="S37" s="163"/>
      <c r="T37" s="164"/>
      <c r="U37" s="165">
        <v>0.99</v>
      </c>
      <c r="V37" s="164">
        <f t="shared" si="2"/>
        <v>0</v>
      </c>
      <c r="W37" s="166"/>
      <c r="X37" s="167">
        <f t="shared" si="10"/>
        <v>0</v>
      </c>
      <c r="Y37" s="192"/>
      <c r="Z37" s="167"/>
      <c r="AA37" s="192"/>
      <c r="AB37" s="167"/>
      <c r="AC37" s="192"/>
      <c r="AD37" s="192"/>
      <c r="AE37" s="192"/>
      <c r="AF37" s="164">
        <f t="shared" si="7"/>
        <v>0</v>
      </c>
      <c r="AG37" s="164"/>
      <c r="AH37" s="206"/>
      <c r="AJ37" s="192">
        <v>16</v>
      </c>
      <c r="AK37" s="192">
        <f t="shared" si="11"/>
        <v>2.16</v>
      </c>
      <c r="AL37" s="164">
        <f t="shared" si="9"/>
        <v>87</v>
      </c>
      <c r="AM37" s="201">
        <v>85</v>
      </c>
      <c r="AN37" s="202">
        <f t="shared" si="3"/>
        <v>86</v>
      </c>
    </row>
    <row r="38" spans="1:40" s="4" customFormat="1" ht="15.75" customHeight="1">
      <c r="A38" s="40">
        <v>33</v>
      </c>
      <c r="B38" s="63" t="s">
        <v>460</v>
      </c>
      <c r="C38" s="34" t="s">
        <v>461</v>
      </c>
      <c r="D38" s="65"/>
      <c r="E38" s="35" t="s">
        <v>27</v>
      </c>
      <c r="F38" s="60">
        <v>1</v>
      </c>
      <c r="G38" s="37">
        <v>41912</v>
      </c>
      <c r="H38" s="38">
        <v>42156</v>
      </c>
      <c r="I38" s="97"/>
      <c r="J38" s="127"/>
      <c r="K38" s="127"/>
      <c r="L38" s="110"/>
      <c r="M38" s="111"/>
      <c r="N38" s="112"/>
      <c r="O38" s="101">
        <f t="shared" si="5"/>
      </c>
      <c r="P38" s="102"/>
      <c r="Q38" s="172"/>
      <c r="R38" s="168"/>
      <c r="S38" s="163"/>
      <c r="T38" s="164"/>
      <c r="U38" s="165">
        <v>0.99</v>
      </c>
      <c r="V38" s="164">
        <f t="shared" si="2"/>
        <v>0</v>
      </c>
      <c r="W38" s="166"/>
      <c r="X38" s="167">
        <f t="shared" si="10"/>
        <v>0</v>
      </c>
      <c r="Y38" s="192"/>
      <c r="Z38" s="167"/>
      <c r="AA38" s="192"/>
      <c r="AB38" s="167"/>
      <c r="AC38" s="192"/>
      <c r="AD38" s="192"/>
      <c r="AE38" s="192"/>
      <c r="AF38" s="164">
        <f t="shared" si="7"/>
        <v>0</v>
      </c>
      <c r="AG38" s="164"/>
      <c r="AH38" s="205"/>
      <c r="AJ38" s="192">
        <v>16</v>
      </c>
      <c r="AK38" s="192">
        <f t="shared" si="11"/>
        <v>2.16</v>
      </c>
      <c r="AL38" s="164">
        <f t="shared" si="9"/>
        <v>87</v>
      </c>
      <c r="AM38" s="201">
        <v>85</v>
      </c>
      <c r="AN38" s="202">
        <f t="shared" si="3"/>
        <v>86</v>
      </c>
    </row>
    <row r="39" spans="1:40" s="4" customFormat="1" ht="15.75" customHeight="1">
      <c r="A39" s="32">
        <v>34</v>
      </c>
      <c r="B39" s="67" t="s">
        <v>462</v>
      </c>
      <c r="C39" s="34" t="s">
        <v>463</v>
      </c>
      <c r="D39" s="67" t="s">
        <v>464</v>
      </c>
      <c r="E39" s="35" t="s">
        <v>27</v>
      </c>
      <c r="F39" s="60">
        <v>2</v>
      </c>
      <c r="G39" s="37">
        <v>41688</v>
      </c>
      <c r="H39" s="38">
        <v>42156</v>
      </c>
      <c r="I39" s="97"/>
      <c r="J39" s="127">
        <v>13600000</v>
      </c>
      <c r="K39" s="127">
        <v>9387069.44444444</v>
      </c>
      <c r="L39" s="99">
        <f t="shared" si="0"/>
        <v>11507692</v>
      </c>
      <c r="M39" s="100">
        <f aca="true" t="shared" si="15" ref="M39:M53">AN39</f>
        <v>86</v>
      </c>
      <c r="N39" s="101">
        <f t="shared" si="4"/>
        <v>9896615</v>
      </c>
      <c r="O39" s="101">
        <f t="shared" si="5"/>
        <v>5.42816433362091</v>
      </c>
      <c r="P39" s="102"/>
      <c r="Q39" s="161"/>
      <c r="R39" s="168"/>
      <c r="S39" s="163"/>
      <c r="T39" s="164"/>
      <c r="U39" s="165">
        <v>0.99</v>
      </c>
      <c r="V39" s="164">
        <f t="shared" si="2"/>
        <v>13464000</v>
      </c>
      <c r="W39" s="166"/>
      <c r="X39" s="167">
        <f t="shared" si="10"/>
        <v>0</v>
      </c>
      <c r="Y39" s="192"/>
      <c r="Z39" s="167"/>
      <c r="AA39" s="192"/>
      <c r="AB39" s="167"/>
      <c r="AC39" s="192"/>
      <c r="AD39" s="192"/>
      <c r="AE39" s="192"/>
      <c r="AF39" s="164">
        <f t="shared" si="7"/>
        <v>1956307.69</v>
      </c>
      <c r="AG39" s="164"/>
      <c r="AH39" s="164">
        <f t="shared" si="8"/>
        <v>11507692</v>
      </c>
      <c r="AJ39" s="192">
        <v>16</v>
      </c>
      <c r="AK39" s="192">
        <f t="shared" si="11"/>
        <v>2.16</v>
      </c>
      <c r="AL39" s="164">
        <f t="shared" si="9"/>
        <v>87</v>
      </c>
      <c r="AM39" s="201">
        <v>85</v>
      </c>
      <c r="AN39" s="202">
        <f t="shared" si="3"/>
        <v>86</v>
      </c>
    </row>
    <row r="40" spans="1:40" s="4" customFormat="1" ht="15.75" customHeight="1">
      <c r="A40" s="32">
        <v>35</v>
      </c>
      <c r="B40" s="67" t="s">
        <v>462</v>
      </c>
      <c r="C40" s="34" t="s">
        <v>463</v>
      </c>
      <c r="D40" s="67" t="s">
        <v>464</v>
      </c>
      <c r="E40" s="35" t="s">
        <v>27</v>
      </c>
      <c r="F40" s="60">
        <v>2</v>
      </c>
      <c r="G40" s="37">
        <v>41688</v>
      </c>
      <c r="H40" s="38">
        <v>42156</v>
      </c>
      <c r="I40" s="97"/>
      <c r="J40" s="127">
        <v>13600000</v>
      </c>
      <c r="K40" s="127">
        <v>9387069.44444444</v>
      </c>
      <c r="L40" s="99">
        <f t="shared" si="0"/>
        <v>11507692</v>
      </c>
      <c r="M40" s="100">
        <f t="shared" si="15"/>
        <v>86</v>
      </c>
      <c r="N40" s="101">
        <f t="shared" si="4"/>
        <v>9896615</v>
      </c>
      <c r="O40" s="101">
        <f t="shared" si="5"/>
        <v>5.42816433362091</v>
      </c>
      <c r="P40" s="102"/>
      <c r="Q40" s="161"/>
      <c r="R40" s="168"/>
      <c r="S40" s="163"/>
      <c r="T40" s="164"/>
      <c r="U40" s="165">
        <v>0.99</v>
      </c>
      <c r="V40" s="164">
        <f t="shared" si="2"/>
        <v>13464000</v>
      </c>
      <c r="W40" s="166"/>
      <c r="X40" s="167">
        <f t="shared" si="10"/>
        <v>0</v>
      </c>
      <c r="Y40" s="192"/>
      <c r="Z40" s="167"/>
      <c r="AA40" s="192"/>
      <c r="AB40" s="167"/>
      <c r="AC40" s="192"/>
      <c r="AD40" s="192"/>
      <c r="AE40" s="192"/>
      <c r="AF40" s="164">
        <f t="shared" si="7"/>
        <v>1956307.69</v>
      </c>
      <c r="AG40" s="164"/>
      <c r="AH40" s="164">
        <f t="shared" si="8"/>
        <v>11507692</v>
      </c>
      <c r="AJ40" s="192">
        <v>16</v>
      </c>
      <c r="AK40" s="192">
        <f t="shared" si="11"/>
        <v>2.16</v>
      </c>
      <c r="AL40" s="164">
        <f t="shared" si="9"/>
        <v>87</v>
      </c>
      <c r="AM40" s="201">
        <v>85</v>
      </c>
      <c r="AN40" s="202">
        <f t="shared" si="3"/>
        <v>86</v>
      </c>
    </row>
    <row r="41" spans="1:40" s="4" customFormat="1" ht="15.75" customHeight="1">
      <c r="A41" s="40">
        <v>36</v>
      </c>
      <c r="B41" s="67" t="s">
        <v>465</v>
      </c>
      <c r="C41" s="34" t="s">
        <v>466</v>
      </c>
      <c r="D41" s="67" t="s">
        <v>464</v>
      </c>
      <c r="E41" s="35" t="s">
        <v>27</v>
      </c>
      <c r="F41" s="60">
        <v>4</v>
      </c>
      <c r="G41" s="37">
        <v>41688</v>
      </c>
      <c r="H41" s="38">
        <v>42156</v>
      </c>
      <c r="I41" s="97"/>
      <c r="J41" s="127">
        <v>5800000</v>
      </c>
      <c r="K41" s="127">
        <v>4003309.02777778</v>
      </c>
      <c r="L41" s="99">
        <f t="shared" si="0"/>
        <v>4907692</v>
      </c>
      <c r="M41" s="100">
        <f t="shared" si="15"/>
        <v>86</v>
      </c>
      <c r="N41" s="101">
        <f t="shared" si="4"/>
        <v>4220615</v>
      </c>
      <c r="O41" s="101">
        <f t="shared" si="5"/>
        <v>5.42815882347324</v>
      </c>
      <c r="P41" s="102"/>
      <c r="Q41" s="161"/>
      <c r="R41" s="168"/>
      <c r="S41" s="163"/>
      <c r="T41" s="164"/>
      <c r="U41" s="165">
        <v>0.99</v>
      </c>
      <c r="V41" s="164">
        <f t="shared" si="2"/>
        <v>5742000</v>
      </c>
      <c r="W41" s="166"/>
      <c r="X41" s="167">
        <f t="shared" si="10"/>
        <v>0</v>
      </c>
      <c r="Y41" s="192"/>
      <c r="Z41" s="167"/>
      <c r="AA41" s="192"/>
      <c r="AB41" s="167"/>
      <c r="AC41" s="192"/>
      <c r="AD41" s="192"/>
      <c r="AE41" s="192"/>
      <c r="AF41" s="164">
        <f t="shared" si="7"/>
        <v>834307.69</v>
      </c>
      <c r="AG41" s="164"/>
      <c r="AH41" s="164">
        <f t="shared" si="8"/>
        <v>4907692</v>
      </c>
      <c r="AJ41" s="192">
        <v>16</v>
      </c>
      <c r="AK41" s="192">
        <f t="shared" si="11"/>
        <v>2.16</v>
      </c>
      <c r="AL41" s="164">
        <f t="shared" si="9"/>
        <v>87</v>
      </c>
      <c r="AM41" s="201">
        <v>85</v>
      </c>
      <c r="AN41" s="202">
        <f t="shared" si="3"/>
        <v>86</v>
      </c>
    </row>
    <row r="42" spans="1:40" s="4" customFormat="1" ht="15.75" customHeight="1">
      <c r="A42" s="32">
        <v>37</v>
      </c>
      <c r="B42" s="67" t="s">
        <v>467</v>
      </c>
      <c r="C42" s="34">
        <v>450</v>
      </c>
      <c r="D42" s="67" t="s">
        <v>464</v>
      </c>
      <c r="E42" s="35" t="s">
        <v>27</v>
      </c>
      <c r="F42" s="60">
        <v>3</v>
      </c>
      <c r="G42" s="37">
        <v>41688</v>
      </c>
      <c r="H42" s="38">
        <v>42156</v>
      </c>
      <c r="I42" s="97"/>
      <c r="J42" s="127">
        <v>4500000</v>
      </c>
      <c r="K42" s="127">
        <v>3106015.625</v>
      </c>
      <c r="L42" s="99">
        <f t="shared" si="0"/>
        <v>3807692</v>
      </c>
      <c r="M42" s="100">
        <f t="shared" si="15"/>
        <v>86</v>
      </c>
      <c r="N42" s="101">
        <f t="shared" si="4"/>
        <v>3274615</v>
      </c>
      <c r="O42" s="101">
        <f t="shared" si="5"/>
        <v>5.42815604799155</v>
      </c>
      <c r="P42" s="102"/>
      <c r="Q42" s="161"/>
      <c r="R42" s="168"/>
      <c r="S42" s="163"/>
      <c r="T42" s="164"/>
      <c r="U42" s="165">
        <v>0.99</v>
      </c>
      <c r="V42" s="164">
        <f t="shared" si="2"/>
        <v>4455000</v>
      </c>
      <c r="W42" s="166"/>
      <c r="X42" s="167">
        <f t="shared" si="10"/>
        <v>0</v>
      </c>
      <c r="Y42" s="192"/>
      <c r="Z42" s="167"/>
      <c r="AA42" s="192"/>
      <c r="AB42" s="167"/>
      <c r="AC42" s="192"/>
      <c r="AD42" s="192"/>
      <c r="AE42" s="192"/>
      <c r="AF42" s="164">
        <f t="shared" si="7"/>
        <v>647307.69</v>
      </c>
      <c r="AG42" s="164"/>
      <c r="AH42" s="164">
        <f t="shared" si="8"/>
        <v>3807692</v>
      </c>
      <c r="AJ42" s="192">
        <v>16</v>
      </c>
      <c r="AK42" s="192">
        <f t="shared" si="11"/>
        <v>2.16</v>
      </c>
      <c r="AL42" s="164">
        <f t="shared" si="9"/>
        <v>87</v>
      </c>
      <c r="AM42" s="201">
        <v>85</v>
      </c>
      <c r="AN42" s="202">
        <f t="shared" si="3"/>
        <v>86</v>
      </c>
    </row>
    <row r="43" spans="1:40" s="4" customFormat="1" ht="15.75" customHeight="1">
      <c r="A43" s="32">
        <v>38</v>
      </c>
      <c r="B43" s="67" t="s">
        <v>468</v>
      </c>
      <c r="C43" s="34" t="s">
        <v>469</v>
      </c>
      <c r="D43" s="67" t="s">
        <v>464</v>
      </c>
      <c r="E43" s="35" t="s">
        <v>27</v>
      </c>
      <c r="F43" s="60">
        <v>1</v>
      </c>
      <c r="G43" s="37">
        <v>41781</v>
      </c>
      <c r="H43" s="38">
        <v>42156</v>
      </c>
      <c r="I43" s="97"/>
      <c r="J43" s="127">
        <v>1450000</v>
      </c>
      <c r="K43" s="127">
        <v>1000827.25694444</v>
      </c>
      <c r="L43" s="99">
        <f t="shared" si="0"/>
        <v>1226923</v>
      </c>
      <c r="M43" s="100">
        <f t="shared" si="15"/>
        <v>86</v>
      </c>
      <c r="N43" s="101">
        <f t="shared" si="4"/>
        <v>1055154</v>
      </c>
      <c r="O43" s="101">
        <f t="shared" si="5"/>
        <v>5.42818380280943</v>
      </c>
      <c r="P43" s="102"/>
      <c r="Q43" s="161"/>
      <c r="R43" s="168"/>
      <c r="S43" s="163"/>
      <c r="T43" s="164"/>
      <c r="U43" s="165">
        <v>0.99</v>
      </c>
      <c r="V43" s="164">
        <f t="shared" si="2"/>
        <v>1435500</v>
      </c>
      <c r="W43" s="166"/>
      <c r="X43" s="167">
        <f t="shared" si="10"/>
        <v>0</v>
      </c>
      <c r="Y43" s="192"/>
      <c r="Z43" s="167"/>
      <c r="AA43" s="192"/>
      <c r="AB43" s="167"/>
      <c r="AC43" s="192"/>
      <c r="AD43" s="192"/>
      <c r="AE43" s="192"/>
      <c r="AF43" s="164">
        <f t="shared" si="7"/>
        <v>208576.92</v>
      </c>
      <c r="AG43" s="164"/>
      <c r="AH43" s="164">
        <f t="shared" si="8"/>
        <v>1226923</v>
      </c>
      <c r="AJ43" s="192">
        <v>16</v>
      </c>
      <c r="AK43" s="192">
        <f t="shared" si="11"/>
        <v>2.16</v>
      </c>
      <c r="AL43" s="164">
        <f t="shared" si="9"/>
        <v>87</v>
      </c>
      <c r="AM43" s="201">
        <v>85</v>
      </c>
      <c r="AN43" s="202">
        <f t="shared" si="3"/>
        <v>86</v>
      </c>
    </row>
    <row r="44" spans="1:40" s="4" customFormat="1" ht="15.75" customHeight="1">
      <c r="A44" s="40">
        <v>39</v>
      </c>
      <c r="B44" s="63" t="s">
        <v>470</v>
      </c>
      <c r="C44" s="34" t="s">
        <v>399</v>
      </c>
      <c r="D44" s="63" t="s">
        <v>464</v>
      </c>
      <c r="E44" s="35" t="s">
        <v>27</v>
      </c>
      <c r="F44" s="60">
        <v>1</v>
      </c>
      <c r="G44" s="37">
        <v>41638</v>
      </c>
      <c r="H44" s="38">
        <v>42156</v>
      </c>
      <c r="I44" s="97"/>
      <c r="J44" s="127">
        <v>4780000</v>
      </c>
      <c r="K44" s="127">
        <v>3299278.81944444</v>
      </c>
      <c r="L44" s="99">
        <f t="shared" si="0"/>
        <v>4052821</v>
      </c>
      <c r="M44" s="100">
        <f t="shared" si="15"/>
        <v>86</v>
      </c>
      <c r="N44" s="101">
        <f t="shared" si="4"/>
        <v>3485426</v>
      </c>
      <c r="O44" s="101">
        <f t="shared" si="5"/>
        <v>5.64205666579296</v>
      </c>
      <c r="P44" s="102"/>
      <c r="Q44" s="161"/>
      <c r="R44" s="162"/>
      <c r="S44" s="163"/>
      <c r="T44" s="164"/>
      <c r="U44" s="165">
        <v>0.992</v>
      </c>
      <c r="V44" s="164">
        <f t="shared" si="2"/>
        <v>4741800</v>
      </c>
      <c r="W44" s="166"/>
      <c r="X44" s="167">
        <f t="shared" si="10"/>
        <v>0</v>
      </c>
      <c r="Y44" s="192"/>
      <c r="Z44" s="167"/>
      <c r="AA44" s="192"/>
      <c r="AB44" s="167"/>
      <c r="AC44" s="192"/>
      <c r="AD44" s="192"/>
      <c r="AE44" s="192"/>
      <c r="AF44" s="164">
        <f t="shared" si="7"/>
        <v>688979.49</v>
      </c>
      <c r="AG44" s="164"/>
      <c r="AH44" s="164">
        <f t="shared" si="8"/>
        <v>4052821</v>
      </c>
      <c r="AJ44" s="192">
        <v>16</v>
      </c>
      <c r="AK44" s="192">
        <f t="shared" si="11"/>
        <v>2.16</v>
      </c>
      <c r="AL44" s="164">
        <f t="shared" si="9"/>
        <v>87</v>
      </c>
      <c r="AM44" s="201">
        <v>85</v>
      </c>
      <c r="AN44" s="202">
        <f t="shared" si="3"/>
        <v>86</v>
      </c>
    </row>
    <row r="45" spans="1:40" s="4" customFormat="1" ht="15.75" customHeight="1">
      <c r="A45" s="32">
        <v>40</v>
      </c>
      <c r="B45" s="68" t="s">
        <v>471</v>
      </c>
      <c r="C45" s="34" t="s">
        <v>399</v>
      </c>
      <c r="D45" s="68" t="s">
        <v>464</v>
      </c>
      <c r="E45" s="35" t="s">
        <v>27</v>
      </c>
      <c r="F45" s="69">
        <v>1</v>
      </c>
      <c r="G45" s="37">
        <v>41820</v>
      </c>
      <c r="H45" s="38">
        <v>42156</v>
      </c>
      <c r="I45" s="97"/>
      <c r="J45" s="127">
        <v>6500000</v>
      </c>
      <c r="K45" s="127">
        <v>4486467.01388889</v>
      </c>
      <c r="L45" s="99">
        <f t="shared" si="0"/>
        <v>5500000</v>
      </c>
      <c r="M45" s="100">
        <f t="shared" si="15"/>
        <v>86</v>
      </c>
      <c r="N45" s="101">
        <f t="shared" si="4"/>
        <v>4730000</v>
      </c>
      <c r="O45" s="101">
        <f t="shared" si="5"/>
        <v>5.42816843091006</v>
      </c>
      <c r="P45" s="102"/>
      <c r="Q45" s="161"/>
      <c r="R45" s="168"/>
      <c r="S45" s="163"/>
      <c r="T45" s="164"/>
      <c r="U45" s="165">
        <v>0.99</v>
      </c>
      <c r="V45" s="164">
        <f t="shared" si="2"/>
        <v>6435000</v>
      </c>
      <c r="W45" s="166"/>
      <c r="X45" s="167">
        <f t="shared" si="10"/>
        <v>0</v>
      </c>
      <c r="Y45" s="192"/>
      <c r="Z45" s="167"/>
      <c r="AA45" s="192"/>
      <c r="AB45" s="167"/>
      <c r="AC45" s="192"/>
      <c r="AD45" s="192"/>
      <c r="AE45" s="192"/>
      <c r="AF45" s="164">
        <f t="shared" si="7"/>
        <v>935000</v>
      </c>
      <c r="AG45" s="164"/>
      <c r="AH45" s="164">
        <f t="shared" si="8"/>
        <v>5500000</v>
      </c>
      <c r="AJ45" s="192">
        <v>16</v>
      </c>
      <c r="AK45" s="192">
        <f t="shared" si="11"/>
        <v>2.16</v>
      </c>
      <c r="AL45" s="164">
        <f t="shared" si="9"/>
        <v>87</v>
      </c>
      <c r="AM45" s="201">
        <v>85</v>
      </c>
      <c r="AN45" s="202">
        <f t="shared" si="3"/>
        <v>86</v>
      </c>
    </row>
    <row r="46" spans="1:40" s="4" customFormat="1" ht="15.75" customHeight="1">
      <c r="A46" s="32">
        <v>41</v>
      </c>
      <c r="B46" s="68" t="s">
        <v>472</v>
      </c>
      <c r="C46" s="34" t="s">
        <v>399</v>
      </c>
      <c r="D46" s="68" t="s">
        <v>464</v>
      </c>
      <c r="E46" s="35" t="s">
        <v>27</v>
      </c>
      <c r="F46" s="69">
        <v>1</v>
      </c>
      <c r="G46" s="37">
        <v>41820</v>
      </c>
      <c r="H46" s="38">
        <v>42156</v>
      </c>
      <c r="I46" s="97"/>
      <c r="J46" s="127">
        <v>7500000</v>
      </c>
      <c r="K46" s="127">
        <v>5176692.70833333</v>
      </c>
      <c r="L46" s="99">
        <f t="shared" si="0"/>
        <v>6346154</v>
      </c>
      <c r="M46" s="100">
        <f t="shared" si="15"/>
        <v>86</v>
      </c>
      <c r="N46" s="101">
        <f t="shared" si="4"/>
        <v>5457692</v>
      </c>
      <c r="O46" s="101">
        <f t="shared" si="5"/>
        <v>5.42816248710925</v>
      </c>
      <c r="P46" s="102"/>
      <c r="Q46" s="161"/>
      <c r="R46" s="168"/>
      <c r="S46" s="163"/>
      <c r="T46" s="164"/>
      <c r="U46" s="165">
        <v>0.99</v>
      </c>
      <c r="V46" s="164">
        <f t="shared" si="2"/>
        <v>7425000</v>
      </c>
      <c r="W46" s="166"/>
      <c r="X46" s="167">
        <f t="shared" si="10"/>
        <v>0</v>
      </c>
      <c r="Y46" s="192"/>
      <c r="Z46" s="167"/>
      <c r="AA46" s="192"/>
      <c r="AB46" s="167"/>
      <c r="AC46" s="192"/>
      <c r="AD46" s="192"/>
      <c r="AE46" s="192"/>
      <c r="AF46" s="164">
        <f t="shared" si="7"/>
        <v>1078846.15</v>
      </c>
      <c r="AG46" s="164"/>
      <c r="AH46" s="164">
        <f t="shared" si="8"/>
        <v>6346154</v>
      </c>
      <c r="AJ46" s="192">
        <v>16</v>
      </c>
      <c r="AK46" s="192">
        <f t="shared" si="11"/>
        <v>2.16</v>
      </c>
      <c r="AL46" s="164">
        <f t="shared" si="9"/>
        <v>87</v>
      </c>
      <c r="AM46" s="201">
        <v>85</v>
      </c>
      <c r="AN46" s="202">
        <f t="shared" si="3"/>
        <v>86</v>
      </c>
    </row>
    <row r="47" spans="1:40" s="4" customFormat="1" ht="15.75" customHeight="1">
      <c r="A47" s="40">
        <v>42</v>
      </c>
      <c r="B47" s="68" t="s">
        <v>473</v>
      </c>
      <c r="C47" s="34" t="s">
        <v>399</v>
      </c>
      <c r="D47" s="68" t="s">
        <v>464</v>
      </c>
      <c r="E47" s="35" t="s">
        <v>27</v>
      </c>
      <c r="F47" s="69">
        <v>1</v>
      </c>
      <c r="G47" s="37">
        <v>41820</v>
      </c>
      <c r="H47" s="38">
        <v>42156</v>
      </c>
      <c r="I47" s="97"/>
      <c r="J47" s="127">
        <v>7860000</v>
      </c>
      <c r="K47" s="127">
        <v>5425173.95833333</v>
      </c>
      <c r="L47" s="99">
        <f t="shared" si="0"/>
        <v>6650769</v>
      </c>
      <c r="M47" s="100">
        <f t="shared" si="15"/>
        <v>86</v>
      </c>
      <c r="N47" s="101">
        <f t="shared" si="4"/>
        <v>5719661</v>
      </c>
      <c r="O47" s="101">
        <f t="shared" si="5"/>
        <v>5.4281585056701</v>
      </c>
      <c r="P47" s="102"/>
      <c r="Q47" s="161"/>
      <c r="R47" s="168"/>
      <c r="S47" s="163"/>
      <c r="T47" s="164"/>
      <c r="U47" s="165">
        <v>0.99</v>
      </c>
      <c r="V47" s="164">
        <f t="shared" si="2"/>
        <v>7781400</v>
      </c>
      <c r="W47" s="166"/>
      <c r="X47" s="167">
        <f t="shared" si="10"/>
        <v>0</v>
      </c>
      <c r="Y47" s="192"/>
      <c r="Z47" s="167"/>
      <c r="AA47" s="192"/>
      <c r="AB47" s="167"/>
      <c r="AC47" s="192"/>
      <c r="AD47" s="192"/>
      <c r="AE47" s="192"/>
      <c r="AF47" s="164">
        <f t="shared" si="7"/>
        <v>1130630.77</v>
      </c>
      <c r="AG47" s="164"/>
      <c r="AH47" s="164">
        <f t="shared" si="8"/>
        <v>6650769</v>
      </c>
      <c r="AJ47" s="192">
        <v>16</v>
      </c>
      <c r="AK47" s="192">
        <f t="shared" si="11"/>
        <v>2.16</v>
      </c>
      <c r="AL47" s="164">
        <f t="shared" si="9"/>
        <v>87</v>
      </c>
      <c r="AM47" s="201">
        <v>85</v>
      </c>
      <c r="AN47" s="202">
        <f t="shared" si="3"/>
        <v>86</v>
      </c>
    </row>
    <row r="48" spans="1:40" s="4" customFormat="1" ht="15.75" customHeight="1">
      <c r="A48" s="32">
        <v>43</v>
      </c>
      <c r="B48" s="68" t="s">
        <v>474</v>
      </c>
      <c r="C48" s="34" t="s">
        <v>399</v>
      </c>
      <c r="D48" s="68" t="s">
        <v>464</v>
      </c>
      <c r="E48" s="35" t="s">
        <v>27</v>
      </c>
      <c r="F48" s="69">
        <v>1</v>
      </c>
      <c r="G48" s="37">
        <v>41820</v>
      </c>
      <c r="H48" s="38">
        <v>42156</v>
      </c>
      <c r="I48" s="97"/>
      <c r="J48" s="127">
        <v>4780000</v>
      </c>
      <c r="K48" s="127">
        <v>3299278.81944444</v>
      </c>
      <c r="L48" s="99">
        <f t="shared" si="0"/>
        <v>4044615</v>
      </c>
      <c r="M48" s="100">
        <f t="shared" si="15"/>
        <v>86</v>
      </c>
      <c r="N48" s="101">
        <f t="shared" si="4"/>
        <v>3478369</v>
      </c>
      <c r="O48" s="101">
        <f t="shared" si="5"/>
        <v>5.42816143637466</v>
      </c>
      <c r="P48" s="102"/>
      <c r="Q48" s="161"/>
      <c r="R48" s="168"/>
      <c r="S48" s="163"/>
      <c r="T48" s="164"/>
      <c r="U48" s="165">
        <v>0.99</v>
      </c>
      <c r="V48" s="164">
        <f t="shared" si="2"/>
        <v>4732200</v>
      </c>
      <c r="W48" s="166"/>
      <c r="X48" s="167">
        <f t="shared" si="10"/>
        <v>0</v>
      </c>
      <c r="Y48" s="192"/>
      <c r="Z48" s="167"/>
      <c r="AA48" s="192"/>
      <c r="AB48" s="167"/>
      <c r="AC48" s="192"/>
      <c r="AD48" s="192"/>
      <c r="AE48" s="192"/>
      <c r="AF48" s="164">
        <f t="shared" si="7"/>
        <v>687584.62</v>
      </c>
      <c r="AG48" s="164"/>
      <c r="AH48" s="164">
        <f t="shared" si="8"/>
        <v>4044615</v>
      </c>
      <c r="AJ48" s="192">
        <v>16</v>
      </c>
      <c r="AK48" s="192">
        <f t="shared" si="11"/>
        <v>2.16</v>
      </c>
      <c r="AL48" s="164">
        <f t="shared" si="9"/>
        <v>87</v>
      </c>
      <c r="AM48" s="201">
        <v>85</v>
      </c>
      <c r="AN48" s="202">
        <f t="shared" si="3"/>
        <v>86</v>
      </c>
    </row>
    <row r="49" spans="1:40" s="4" customFormat="1" ht="15.75" customHeight="1">
      <c r="A49" s="32">
        <v>44</v>
      </c>
      <c r="B49" s="68" t="s">
        <v>475</v>
      </c>
      <c r="C49" s="34" t="s">
        <v>476</v>
      </c>
      <c r="D49" s="68" t="s">
        <v>464</v>
      </c>
      <c r="E49" s="35" t="s">
        <v>27</v>
      </c>
      <c r="F49" s="69">
        <v>2</v>
      </c>
      <c r="G49" s="37">
        <v>41820</v>
      </c>
      <c r="H49" s="38">
        <v>42156</v>
      </c>
      <c r="I49" s="97"/>
      <c r="J49" s="127">
        <v>2400000</v>
      </c>
      <c r="K49" s="127">
        <v>1656541.66666667</v>
      </c>
      <c r="L49" s="99">
        <f t="shared" si="0"/>
        <v>2030769</v>
      </c>
      <c r="M49" s="100">
        <f t="shared" si="15"/>
        <v>86</v>
      </c>
      <c r="N49" s="101">
        <f t="shared" si="4"/>
        <v>1746461</v>
      </c>
      <c r="O49" s="101">
        <f t="shared" si="5"/>
        <v>5.42813592574871</v>
      </c>
      <c r="P49" s="102"/>
      <c r="Q49" s="161"/>
      <c r="R49" s="168"/>
      <c r="S49" s="163"/>
      <c r="T49" s="164"/>
      <c r="U49" s="165">
        <v>0.99</v>
      </c>
      <c r="V49" s="164">
        <f t="shared" si="2"/>
        <v>2376000</v>
      </c>
      <c r="W49" s="166"/>
      <c r="X49" s="167">
        <f t="shared" si="10"/>
        <v>0</v>
      </c>
      <c r="Y49" s="192"/>
      <c r="Z49" s="167"/>
      <c r="AA49" s="192"/>
      <c r="AB49" s="167"/>
      <c r="AC49" s="192"/>
      <c r="AD49" s="192"/>
      <c r="AE49" s="192"/>
      <c r="AF49" s="164">
        <f t="shared" si="7"/>
        <v>345230.77</v>
      </c>
      <c r="AG49" s="164"/>
      <c r="AH49" s="164">
        <f t="shared" si="8"/>
        <v>2030769</v>
      </c>
      <c r="AJ49" s="192">
        <v>16</v>
      </c>
      <c r="AK49" s="192">
        <f t="shared" si="11"/>
        <v>2.16</v>
      </c>
      <c r="AL49" s="164">
        <f t="shared" si="9"/>
        <v>87</v>
      </c>
      <c r="AM49" s="201">
        <v>85</v>
      </c>
      <c r="AN49" s="202">
        <f t="shared" si="3"/>
        <v>86</v>
      </c>
    </row>
    <row r="50" spans="1:40" s="4" customFormat="1" ht="15.75" customHeight="1">
      <c r="A50" s="40">
        <v>45</v>
      </c>
      <c r="B50" s="67" t="s">
        <v>477</v>
      </c>
      <c r="C50" s="34" t="s">
        <v>478</v>
      </c>
      <c r="D50" s="68" t="s">
        <v>464</v>
      </c>
      <c r="E50" s="35" t="s">
        <v>27</v>
      </c>
      <c r="F50" s="69">
        <v>3</v>
      </c>
      <c r="G50" s="37">
        <v>41820</v>
      </c>
      <c r="H50" s="38">
        <v>42156</v>
      </c>
      <c r="I50" s="97"/>
      <c r="J50" s="127">
        <v>3600000</v>
      </c>
      <c r="K50" s="127">
        <v>2484812.5</v>
      </c>
      <c r="L50" s="99">
        <f t="shared" si="0"/>
        <v>3046154</v>
      </c>
      <c r="M50" s="100">
        <f t="shared" si="15"/>
        <v>86</v>
      </c>
      <c r="N50" s="101">
        <f t="shared" si="4"/>
        <v>2619692</v>
      </c>
      <c r="O50" s="101">
        <f t="shared" si="5"/>
        <v>5.42815604799155</v>
      </c>
      <c r="P50" s="102"/>
      <c r="Q50" s="161"/>
      <c r="R50" s="168"/>
      <c r="S50" s="163"/>
      <c r="T50" s="164"/>
      <c r="U50" s="165">
        <v>0.99</v>
      </c>
      <c r="V50" s="164">
        <f t="shared" si="2"/>
        <v>3564000</v>
      </c>
      <c r="W50" s="166"/>
      <c r="X50" s="167">
        <f t="shared" si="10"/>
        <v>0</v>
      </c>
      <c r="Y50" s="192"/>
      <c r="Z50" s="167"/>
      <c r="AA50" s="192"/>
      <c r="AB50" s="167"/>
      <c r="AC50" s="192"/>
      <c r="AD50" s="192"/>
      <c r="AE50" s="192"/>
      <c r="AF50" s="164">
        <f t="shared" si="7"/>
        <v>517846.15</v>
      </c>
      <c r="AG50" s="164"/>
      <c r="AH50" s="164">
        <f t="shared" si="8"/>
        <v>3046154</v>
      </c>
      <c r="AJ50" s="192">
        <v>16</v>
      </c>
      <c r="AK50" s="192">
        <f t="shared" si="11"/>
        <v>2.16</v>
      </c>
      <c r="AL50" s="164">
        <f t="shared" si="9"/>
        <v>87</v>
      </c>
      <c r="AM50" s="201">
        <v>85</v>
      </c>
      <c r="AN50" s="202">
        <f t="shared" si="3"/>
        <v>86</v>
      </c>
    </row>
    <row r="51" spans="1:40" s="4" customFormat="1" ht="15.75" customHeight="1">
      <c r="A51" s="32">
        <v>46</v>
      </c>
      <c r="B51" s="68" t="s">
        <v>479</v>
      </c>
      <c r="C51" s="34" t="s">
        <v>480</v>
      </c>
      <c r="D51" s="68" t="s">
        <v>464</v>
      </c>
      <c r="E51" s="35" t="s">
        <v>27</v>
      </c>
      <c r="F51" s="69">
        <v>17</v>
      </c>
      <c r="G51" s="37">
        <v>41820</v>
      </c>
      <c r="H51" s="38">
        <v>42156</v>
      </c>
      <c r="I51" s="97"/>
      <c r="J51" s="127">
        <v>19720000</v>
      </c>
      <c r="K51" s="127">
        <v>13611250.6944444</v>
      </c>
      <c r="L51" s="99">
        <f t="shared" si="0"/>
        <v>16686154</v>
      </c>
      <c r="M51" s="100">
        <f t="shared" si="15"/>
        <v>86</v>
      </c>
      <c r="N51" s="101">
        <f t="shared" si="4"/>
        <v>14350092</v>
      </c>
      <c r="O51" s="101">
        <f t="shared" si="5"/>
        <v>5.42816617033707</v>
      </c>
      <c r="P51" s="102"/>
      <c r="Q51" s="161"/>
      <c r="R51" s="168"/>
      <c r="S51" s="163"/>
      <c r="T51" s="164"/>
      <c r="U51" s="165">
        <v>0.99</v>
      </c>
      <c r="V51" s="164">
        <f t="shared" si="2"/>
        <v>19522800</v>
      </c>
      <c r="W51" s="166"/>
      <c r="X51" s="167">
        <f t="shared" si="10"/>
        <v>0</v>
      </c>
      <c r="Y51" s="192"/>
      <c r="Z51" s="167"/>
      <c r="AA51" s="192"/>
      <c r="AB51" s="167"/>
      <c r="AC51" s="192"/>
      <c r="AD51" s="192"/>
      <c r="AE51" s="192"/>
      <c r="AF51" s="164">
        <f t="shared" si="7"/>
        <v>2836646.15</v>
      </c>
      <c r="AG51" s="164"/>
      <c r="AH51" s="164">
        <f t="shared" si="8"/>
        <v>16686154</v>
      </c>
      <c r="AJ51" s="192">
        <v>16</v>
      </c>
      <c r="AK51" s="192">
        <f t="shared" si="11"/>
        <v>2.16</v>
      </c>
      <c r="AL51" s="164">
        <f t="shared" si="9"/>
        <v>87</v>
      </c>
      <c r="AM51" s="201">
        <v>85</v>
      </c>
      <c r="AN51" s="202">
        <f t="shared" si="3"/>
        <v>86</v>
      </c>
    </row>
    <row r="52" spans="1:40" s="4" customFormat="1" ht="15.75" customHeight="1">
      <c r="A52" s="32">
        <v>47</v>
      </c>
      <c r="B52" s="68" t="s">
        <v>481</v>
      </c>
      <c r="C52" s="34" t="s">
        <v>482</v>
      </c>
      <c r="D52" s="68" t="s">
        <v>464</v>
      </c>
      <c r="E52" s="35" t="s">
        <v>27</v>
      </c>
      <c r="F52" s="69">
        <v>17</v>
      </c>
      <c r="G52" s="37">
        <v>41820</v>
      </c>
      <c r="H52" s="38">
        <v>42156</v>
      </c>
      <c r="I52" s="97"/>
      <c r="J52" s="127">
        <v>20060000</v>
      </c>
      <c r="K52" s="127">
        <v>13845927.4305556</v>
      </c>
      <c r="L52" s="99">
        <f t="shared" si="0"/>
        <v>16973846</v>
      </c>
      <c r="M52" s="100">
        <f t="shared" si="15"/>
        <v>86</v>
      </c>
      <c r="N52" s="101">
        <f t="shared" si="4"/>
        <v>14597508</v>
      </c>
      <c r="O52" s="101">
        <f t="shared" si="5"/>
        <v>5.4281706531683</v>
      </c>
      <c r="P52" s="102"/>
      <c r="Q52" s="161"/>
      <c r="R52" s="168"/>
      <c r="S52" s="163"/>
      <c r="T52" s="164"/>
      <c r="U52" s="165">
        <v>0.99</v>
      </c>
      <c r="V52" s="164">
        <f t="shared" si="2"/>
        <v>19859400</v>
      </c>
      <c r="W52" s="166"/>
      <c r="X52" s="167">
        <f t="shared" si="10"/>
        <v>0</v>
      </c>
      <c r="Y52" s="192"/>
      <c r="Z52" s="167"/>
      <c r="AA52" s="192"/>
      <c r="AB52" s="167"/>
      <c r="AC52" s="192"/>
      <c r="AD52" s="192"/>
      <c r="AE52" s="192"/>
      <c r="AF52" s="164">
        <f t="shared" si="7"/>
        <v>2885553.85</v>
      </c>
      <c r="AG52" s="164"/>
      <c r="AH52" s="164">
        <f t="shared" si="8"/>
        <v>16973846</v>
      </c>
      <c r="AJ52" s="192">
        <v>16</v>
      </c>
      <c r="AK52" s="192">
        <f t="shared" si="11"/>
        <v>2.16</v>
      </c>
      <c r="AL52" s="164">
        <f t="shared" si="9"/>
        <v>87</v>
      </c>
      <c r="AM52" s="201">
        <v>85</v>
      </c>
      <c r="AN52" s="202">
        <f t="shared" si="3"/>
        <v>86</v>
      </c>
    </row>
    <row r="53" spans="1:40" s="6" customFormat="1" ht="15.75" customHeight="1">
      <c r="A53" s="49">
        <v>48</v>
      </c>
      <c r="B53" s="70" t="s">
        <v>483</v>
      </c>
      <c r="C53" s="57" t="s">
        <v>484</v>
      </c>
      <c r="D53" s="70" t="s">
        <v>485</v>
      </c>
      <c r="E53" s="53" t="s">
        <v>27</v>
      </c>
      <c r="F53" s="71">
        <v>34</v>
      </c>
      <c r="G53" s="37">
        <v>41820</v>
      </c>
      <c r="H53" s="56">
        <v>42156</v>
      </c>
      <c r="I53" s="117"/>
      <c r="J53" s="128">
        <v>29240000</v>
      </c>
      <c r="K53" s="128">
        <v>20182199.3055556</v>
      </c>
      <c r="L53" s="99">
        <f t="shared" si="0"/>
        <v>24741538</v>
      </c>
      <c r="M53" s="129">
        <f t="shared" si="15"/>
        <v>86</v>
      </c>
      <c r="N53" s="121">
        <f t="shared" si="4"/>
        <v>21277723</v>
      </c>
      <c r="O53" s="121">
        <f t="shared" si="5"/>
        <v>5.42816804976667</v>
      </c>
      <c r="P53" s="122"/>
      <c r="Q53" s="179"/>
      <c r="R53" s="174"/>
      <c r="S53" s="175"/>
      <c r="T53" s="176"/>
      <c r="U53" s="165">
        <v>0.99</v>
      </c>
      <c r="V53" s="164">
        <f t="shared" si="2"/>
        <v>28947600</v>
      </c>
      <c r="W53" s="177"/>
      <c r="X53" s="178">
        <f t="shared" si="10"/>
        <v>0</v>
      </c>
      <c r="Y53" s="196"/>
      <c r="Z53" s="178"/>
      <c r="AA53" s="196"/>
      <c r="AB53" s="178"/>
      <c r="AC53" s="196"/>
      <c r="AD53" s="196"/>
      <c r="AE53" s="196"/>
      <c r="AF53" s="176">
        <f t="shared" si="7"/>
        <v>4206061.54</v>
      </c>
      <c r="AG53" s="176"/>
      <c r="AH53" s="176">
        <f t="shared" si="8"/>
        <v>24741538</v>
      </c>
      <c r="AJ53" s="192">
        <v>16</v>
      </c>
      <c r="AK53" s="196">
        <f t="shared" si="11"/>
        <v>2.16</v>
      </c>
      <c r="AL53" s="176">
        <f t="shared" si="9"/>
        <v>87</v>
      </c>
      <c r="AM53" s="201">
        <v>85</v>
      </c>
      <c r="AN53" s="208">
        <f t="shared" si="3"/>
        <v>86</v>
      </c>
    </row>
    <row r="54" spans="1:40" s="5" customFormat="1" ht="15.75" customHeight="1">
      <c r="A54" s="32">
        <v>49</v>
      </c>
      <c r="B54" s="63" t="s">
        <v>486</v>
      </c>
      <c r="C54" s="42" t="s">
        <v>399</v>
      </c>
      <c r="D54" s="72" t="s">
        <v>397</v>
      </c>
      <c r="E54" s="35" t="s">
        <v>27</v>
      </c>
      <c r="F54" s="60">
        <v>10</v>
      </c>
      <c r="G54" s="37">
        <v>41820</v>
      </c>
      <c r="H54" s="38">
        <v>42156</v>
      </c>
      <c r="I54" s="104"/>
      <c r="J54" s="130">
        <v>130000000</v>
      </c>
      <c r="K54" s="131">
        <v>89729340.2777778</v>
      </c>
      <c r="L54" s="107">
        <f t="shared" si="0"/>
        <v>110000000</v>
      </c>
      <c r="M54" s="132">
        <v>86</v>
      </c>
      <c r="N54" s="133">
        <f t="shared" si="4"/>
        <v>94600000</v>
      </c>
      <c r="O54" s="133">
        <f t="shared" si="5"/>
        <v>5.42816843091005</v>
      </c>
      <c r="P54" s="102"/>
      <c r="Q54" s="161"/>
      <c r="R54" s="180"/>
      <c r="S54" s="181"/>
      <c r="T54" s="164"/>
      <c r="U54" s="165">
        <v>0.99</v>
      </c>
      <c r="V54" s="164">
        <f t="shared" si="2"/>
        <v>128700000</v>
      </c>
      <c r="W54" s="170"/>
      <c r="X54" s="171"/>
      <c r="Y54" s="194"/>
      <c r="Z54" s="171"/>
      <c r="AA54" s="194"/>
      <c r="AB54" s="171"/>
      <c r="AC54" s="194"/>
      <c r="AD54" s="194"/>
      <c r="AE54" s="194"/>
      <c r="AF54" s="195">
        <f t="shared" si="7"/>
        <v>18700000</v>
      </c>
      <c r="AG54" s="195"/>
      <c r="AH54" s="211">
        <f t="shared" si="8"/>
        <v>110000000</v>
      </c>
      <c r="AJ54" s="192">
        <v>16</v>
      </c>
      <c r="AK54" s="194">
        <f t="shared" si="11"/>
        <v>2.16</v>
      </c>
      <c r="AL54" s="195">
        <f t="shared" si="9"/>
        <v>87</v>
      </c>
      <c r="AM54" s="201">
        <v>85</v>
      </c>
      <c r="AN54" s="203">
        <f t="shared" si="3"/>
        <v>86</v>
      </c>
    </row>
    <row r="55" spans="1:40" s="5" customFormat="1" ht="15.75" customHeight="1">
      <c r="A55" s="32">
        <v>50</v>
      </c>
      <c r="B55" s="63" t="s">
        <v>487</v>
      </c>
      <c r="C55" s="42" t="s">
        <v>399</v>
      </c>
      <c r="D55" s="73"/>
      <c r="E55" s="35" t="s">
        <v>27</v>
      </c>
      <c r="F55" s="60">
        <v>14</v>
      </c>
      <c r="G55" s="37">
        <v>41820</v>
      </c>
      <c r="H55" s="38">
        <v>42156</v>
      </c>
      <c r="I55" s="104"/>
      <c r="J55" s="134"/>
      <c r="K55" s="135"/>
      <c r="L55" s="114"/>
      <c r="M55" s="136"/>
      <c r="N55" s="137"/>
      <c r="O55" s="137"/>
      <c r="P55" s="102"/>
      <c r="Q55" s="161"/>
      <c r="R55" s="182"/>
      <c r="S55" s="183"/>
      <c r="T55" s="164"/>
      <c r="U55" s="165">
        <v>0.99</v>
      </c>
      <c r="V55" s="164">
        <f t="shared" si="2"/>
        <v>0</v>
      </c>
      <c r="W55" s="170"/>
      <c r="X55" s="171"/>
      <c r="Y55" s="194"/>
      <c r="Z55" s="171"/>
      <c r="AA55" s="194"/>
      <c r="AB55" s="171"/>
      <c r="AC55" s="194"/>
      <c r="AD55" s="194"/>
      <c r="AE55" s="194"/>
      <c r="AF55" s="195">
        <f t="shared" si="7"/>
        <v>0</v>
      </c>
      <c r="AG55" s="195"/>
      <c r="AH55" s="211"/>
      <c r="AJ55" s="192">
        <v>16</v>
      </c>
      <c r="AK55" s="194">
        <f t="shared" si="11"/>
        <v>2.16</v>
      </c>
      <c r="AL55" s="195">
        <f t="shared" si="9"/>
        <v>87</v>
      </c>
      <c r="AM55" s="201">
        <v>85</v>
      </c>
      <c r="AN55" s="203">
        <f t="shared" si="3"/>
        <v>86</v>
      </c>
    </row>
    <row r="56" spans="1:40" s="5" customFormat="1" ht="15.75" customHeight="1">
      <c r="A56" s="40">
        <v>51</v>
      </c>
      <c r="B56" s="63" t="s">
        <v>488</v>
      </c>
      <c r="C56" s="42" t="s">
        <v>399</v>
      </c>
      <c r="D56" s="73"/>
      <c r="E56" s="35" t="s">
        <v>27</v>
      </c>
      <c r="F56" s="60">
        <v>2</v>
      </c>
      <c r="G56" s="37">
        <v>41820</v>
      </c>
      <c r="H56" s="38">
        <v>42156</v>
      </c>
      <c r="I56" s="104"/>
      <c r="J56" s="134"/>
      <c r="K56" s="135"/>
      <c r="L56" s="114"/>
      <c r="M56" s="136"/>
      <c r="N56" s="137"/>
      <c r="O56" s="137"/>
      <c r="P56" s="102"/>
      <c r="Q56" s="161"/>
      <c r="R56" s="182"/>
      <c r="S56" s="183"/>
      <c r="T56" s="164"/>
      <c r="U56" s="165">
        <v>0.99</v>
      </c>
      <c r="V56" s="164">
        <f t="shared" si="2"/>
        <v>0</v>
      </c>
      <c r="W56" s="170"/>
      <c r="X56" s="171"/>
      <c r="Y56" s="194"/>
      <c r="Z56" s="171"/>
      <c r="AA56" s="194"/>
      <c r="AB56" s="171"/>
      <c r="AC56" s="194"/>
      <c r="AD56" s="194"/>
      <c r="AE56" s="194"/>
      <c r="AF56" s="195">
        <f t="shared" si="7"/>
        <v>0</v>
      </c>
      <c r="AG56" s="195"/>
      <c r="AH56" s="211"/>
      <c r="AJ56" s="192">
        <v>16</v>
      </c>
      <c r="AK56" s="194">
        <f t="shared" si="11"/>
        <v>2.16</v>
      </c>
      <c r="AL56" s="195">
        <f t="shared" si="9"/>
        <v>87</v>
      </c>
      <c r="AM56" s="201">
        <v>85</v>
      </c>
      <c r="AN56" s="203">
        <f t="shared" si="3"/>
        <v>86</v>
      </c>
    </row>
    <row r="57" spans="1:40" s="5" customFormat="1" ht="15.75" customHeight="1">
      <c r="A57" s="32">
        <v>52</v>
      </c>
      <c r="B57" s="63" t="s">
        <v>489</v>
      </c>
      <c r="C57" s="42" t="s">
        <v>490</v>
      </c>
      <c r="D57" s="73"/>
      <c r="E57" s="35" t="s">
        <v>27</v>
      </c>
      <c r="F57" s="60">
        <v>2</v>
      </c>
      <c r="G57" s="37">
        <v>41820</v>
      </c>
      <c r="H57" s="38">
        <v>42156</v>
      </c>
      <c r="I57" s="104"/>
      <c r="J57" s="134"/>
      <c r="K57" s="135"/>
      <c r="L57" s="114"/>
      <c r="M57" s="136"/>
      <c r="N57" s="137"/>
      <c r="O57" s="137"/>
      <c r="P57" s="102"/>
      <c r="Q57" s="161"/>
      <c r="R57" s="182"/>
      <c r="S57" s="183"/>
      <c r="T57" s="164"/>
      <c r="U57" s="165">
        <v>0.99</v>
      </c>
      <c r="V57" s="164">
        <f t="shared" si="2"/>
        <v>0</v>
      </c>
      <c r="W57" s="170"/>
      <c r="X57" s="171"/>
      <c r="Y57" s="194"/>
      <c r="Z57" s="171"/>
      <c r="AA57" s="194"/>
      <c r="AB57" s="171"/>
      <c r="AC57" s="194"/>
      <c r="AD57" s="194"/>
      <c r="AE57" s="194"/>
      <c r="AF57" s="195">
        <f t="shared" si="7"/>
        <v>0</v>
      </c>
      <c r="AG57" s="195"/>
      <c r="AH57" s="211"/>
      <c r="AJ57" s="192">
        <v>16</v>
      </c>
      <c r="AK57" s="194">
        <f t="shared" si="11"/>
        <v>2.16</v>
      </c>
      <c r="AL57" s="195">
        <f t="shared" si="9"/>
        <v>87</v>
      </c>
      <c r="AM57" s="201">
        <v>85</v>
      </c>
      <c r="AN57" s="203">
        <f t="shared" si="3"/>
        <v>86</v>
      </c>
    </row>
    <row r="58" spans="1:40" s="5" customFormat="1" ht="15.75" customHeight="1">
      <c r="A58" s="32">
        <v>53</v>
      </c>
      <c r="B58" s="63" t="s">
        <v>491</v>
      </c>
      <c r="C58" s="42" t="s">
        <v>492</v>
      </c>
      <c r="D58" s="73"/>
      <c r="E58" s="35" t="s">
        <v>27</v>
      </c>
      <c r="F58" s="60">
        <v>2</v>
      </c>
      <c r="G58" s="37">
        <v>41820</v>
      </c>
      <c r="H58" s="38">
        <v>42156</v>
      </c>
      <c r="I58" s="104"/>
      <c r="J58" s="134"/>
      <c r="K58" s="135"/>
      <c r="L58" s="114"/>
      <c r="M58" s="136"/>
      <c r="N58" s="137"/>
      <c r="O58" s="137"/>
      <c r="P58" s="102"/>
      <c r="Q58" s="161"/>
      <c r="R58" s="182"/>
      <c r="S58" s="183"/>
      <c r="T58" s="164"/>
      <c r="U58" s="165">
        <v>0.99</v>
      </c>
      <c r="V58" s="164">
        <f t="shared" si="2"/>
        <v>0</v>
      </c>
      <c r="W58" s="170"/>
      <c r="X58" s="171"/>
      <c r="Y58" s="194"/>
      <c r="Z58" s="171"/>
      <c r="AA58" s="194"/>
      <c r="AB58" s="171"/>
      <c r="AC58" s="194"/>
      <c r="AD58" s="194"/>
      <c r="AE58" s="194"/>
      <c r="AF58" s="195">
        <f t="shared" si="7"/>
        <v>0</v>
      </c>
      <c r="AG58" s="195"/>
      <c r="AH58" s="211"/>
      <c r="AJ58" s="192">
        <v>16</v>
      </c>
      <c r="AK58" s="194">
        <f t="shared" si="11"/>
        <v>2.16</v>
      </c>
      <c r="AL58" s="195">
        <f t="shared" si="9"/>
        <v>87</v>
      </c>
      <c r="AM58" s="201">
        <v>85</v>
      </c>
      <c r="AN58" s="203">
        <f t="shared" si="3"/>
        <v>86</v>
      </c>
    </row>
    <row r="59" spans="1:40" s="5" customFormat="1" ht="15.75" customHeight="1">
      <c r="A59" s="40">
        <v>54</v>
      </c>
      <c r="B59" s="63" t="s">
        <v>493</v>
      </c>
      <c r="C59" s="42" t="s">
        <v>494</v>
      </c>
      <c r="D59" s="73"/>
      <c r="E59" s="35" t="s">
        <v>27</v>
      </c>
      <c r="F59" s="60">
        <v>1</v>
      </c>
      <c r="G59" s="37">
        <v>41820</v>
      </c>
      <c r="H59" s="38">
        <v>42156</v>
      </c>
      <c r="I59" s="104"/>
      <c r="J59" s="134"/>
      <c r="K59" s="135"/>
      <c r="L59" s="114"/>
      <c r="M59" s="136"/>
      <c r="N59" s="137"/>
      <c r="O59" s="137"/>
      <c r="P59" s="102"/>
      <c r="Q59" s="161"/>
      <c r="R59" s="182"/>
      <c r="S59" s="183"/>
      <c r="T59" s="164"/>
      <c r="U59" s="165">
        <v>0.99</v>
      </c>
      <c r="V59" s="164">
        <f t="shared" si="2"/>
        <v>0</v>
      </c>
      <c r="W59" s="170"/>
      <c r="X59" s="171"/>
      <c r="Y59" s="194"/>
      <c r="Z59" s="171"/>
      <c r="AA59" s="194"/>
      <c r="AB59" s="171"/>
      <c r="AC59" s="194"/>
      <c r="AD59" s="194"/>
      <c r="AE59" s="194"/>
      <c r="AF59" s="195">
        <f t="shared" si="7"/>
        <v>0</v>
      </c>
      <c r="AG59" s="195"/>
      <c r="AH59" s="211"/>
      <c r="AJ59" s="192">
        <v>16</v>
      </c>
      <c r="AK59" s="194">
        <f t="shared" si="11"/>
        <v>2.16</v>
      </c>
      <c r="AL59" s="195">
        <f t="shared" si="9"/>
        <v>87</v>
      </c>
      <c r="AM59" s="201">
        <v>85</v>
      </c>
      <c r="AN59" s="203">
        <f t="shared" si="3"/>
        <v>86</v>
      </c>
    </row>
    <row r="60" spans="1:40" s="5" customFormat="1" ht="15.75" customHeight="1">
      <c r="A60" s="32">
        <v>55</v>
      </c>
      <c r="B60" s="63" t="s">
        <v>495</v>
      </c>
      <c r="C60" s="42" t="s">
        <v>399</v>
      </c>
      <c r="D60" s="73"/>
      <c r="E60" s="35" t="s">
        <v>27</v>
      </c>
      <c r="F60" s="60">
        <v>1</v>
      </c>
      <c r="G60" s="37">
        <v>41820</v>
      </c>
      <c r="H60" s="38">
        <v>42156</v>
      </c>
      <c r="I60" s="104"/>
      <c r="J60" s="134"/>
      <c r="K60" s="135"/>
      <c r="L60" s="114"/>
      <c r="M60" s="136"/>
      <c r="N60" s="137"/>
      <c r="O60" s="137"/>
      <c r="P60" s="102"/>
      <c r="Q60" s="161"/>
      <c r="R60" s="182"/>
      <c r="S60" s="183"/>
      <c r="T60" s="164"/>
      <c r="U60" s="165">
        <v>0.99</v>
      </c>
      <c r="V60" s="164">
        <f t="shared" si="2"/>
        <v>0</v>
      </c>
      <c r="W60" s="170"/>
      <c r="X60" s="171"/>
      <c r="Y60" s="194"/>
      <c r="Z60" s="171"/>
      <c r="AA60" s="194"/>
      <c r="AB60" s="171"/>
      <c r="AC60" s="194"/>
      <c r="AD60" s="194"/>
      <c r="AE60" s="194"/>
      <c r="AF60" s="195">
        <f t="shared" si="7"/>
        <v>0</v>
      </c>
      <c r="AG60" s="195"/>
      <c r="AH60" s="211"/>
      <c r="AJ60" s="192">
        <v>16</v>
      </c>
      <c r="AK60" s="194">
        <f t="shared" si="11"/>
        <v>2.16</v>
      </c>
      <c r="AL60" s="195">
        <f t="shared" si="9"/>
        <v>87</v>
      </c>
      <c r="AM60" s="201">
        <v>85</v>
      </c>
      <c r="AN60" s="203">
        <f t="shared" si="3"/>
        <v>86</v>
      </c>
    </row>
    <row r="61" spans="1:40" s="5" customFormat="1" ht="15.75" customHeight="1">
      <c r="A61" s="32">
        <v>56</v>
      </c>
      <c r="B61" s="63" t="s">
        <v>496</v>
      </c>
      <c r="C61" s="42" t="s">
        <v>497</v>
      </c>
      <c r="D61" s="73"/>
      <c r="E61" s="35" t="s">
        <v>27</v>
      </c>
      <c r="F61" s="60">
        <v>2</v>
      </c>
      <c r="G61" s="37">
        <v>41820</v>
      </c>
      <c r="H61" s="38">
        <v>42156</v>
      </c>
      <c r="I61" s="104"/>
      <c r="J61" s="134"/>
      <c r="K61" s="135"/>
      <c r="L61" s="114"/>
      <c r="M61" s="136"/>
      <c r="N61" s="137"/>
      <c r="O61" s="137"/>
      <c r="P61" s="102"/>
      <c r="Q61" s="161"/>
      <c r="R61" s="182"/>
      <c r="S61" s="183"/>
      <c r="T61" s="164"/>
      <c r="U61" s="165">
        <v>0.99</v>
      </c>
      <c r="V61" s="164">
        <f t="shared" si="2"/>
        <v>0</v>
      </c>
      <c r="W61" s="170"/>
      <c r="X61" s="171"/>
      <c r="Y61" s="194"/>
      <c r="Z61" s="171"/>
      <c r="AA61" s="194"/>
      <c r="AB61" s="171"/>
      <c r="AC61" s="194"/>
      <c r="AD61" s="194"/>
      <c r="AE61" s="194"/>
      <c r="AF61" s="195">
        <f t="shared" si="7"/>
        <v>0</v>
      </c>
      <c r="AG61" s="195"/>
      <c r="AH61" s="211"/>
      <c r="AJ61" s="192">
        <v>16</v>
      </c>
      <c r="AK61" s="194">
        <f t="shared" si="11"/>
        <v>2.16</v>
      </c>
      <c r="AL61" s="195">
        <f t="shared" si="9"/>
        <v>87</v>
      </c>
      <c r="AM61" s="201">
        <v>85</v>
      </c>
      <c r="AN61" s="203">
        <f t="shared" si="3"/>
        <v>86</v>
      </c>
    </row>
    <row r="62" spans="1:40" s="5" customFormat="1" ht="12.75" customHeight="1">
      <c r="A62" s="40">
        <v>57</v>
      </c>
      <c r="B62" s="63" t="s">
        <v>498</v>
      </c>
      <c r="C62" s="42" t="s">
        <v>399</v>
      </c>
      <c r="D62" s="74"/>
      <c r="E62" s="35" t="s">
        <v>27</v>
      </c>
      <c r="F62" s="60">
        <v>1</v>
      </c>
      <c r="G62" s="37">
        <v>41820</v>
      </c>
      <c r="H62" s="38">
        <v>42156</v>
      </c>
      <c r="I62" s="104"/>
      <c r="J62" s="138"/>
      <c r="K62" s="139"/>
      <c r="L62" s="110"/>
      <c r="M62" s="140"/>
      <c r="N62" s="141"/>
      <c r="O62" s="141"/>
      <c r="P62" s="102"/>
      <c r="Q62" s="161"/>
      <c r="R62" s="184"/>
      <c r="S62" s="185"/>
      <c r="T62" s="164"/>
      <c r="U62" s="165">
        <v>0.99</v>
      </c>
      <c r="V62" s="164">
        <f t="shared" si="2"/>
        <v>0</v>
      </c>
      <c r="W62" s="170"/>
      <c r="X62" s="171"/>
      <c r="Y62" s="194"/>
      <c r="Z62" s="171"/>
      <c r="AA62" s="194"/>
      <c r="AB62" s="171"/>
      <c r="AC62" s="194"/>
      <c r="AD62" s="194"/>
      <c r="AE62" s="194"/>
      <c r="AF62" s="195">
        <f t="shared" si="7"/>
        <v>0</v>
      </c>
      <c r="AG62" s="195"/>
      <c r="AH62" s="211"/>
      <c r="AJ62" s="192">
        <v>16</v>
      </c>
      <c r="AK62" s="194">
        <f t="shared" si="11"/>
        <v>2.16</v>
      </c>
      <c r="AL62" s="195">
        <f t="shared" si="9"/>
        <v>87</v>
      </c>
      <c r="AM62" s="201">
        <v>85</v>
      </c>
      <c r="AN62" s="203">
        <f t="shared" si="3"/>
        <v>86</v>
      </c>
    </row>
    <row r="63" spans="1:40" s="2" customFormat="1" ht="18" customHeight="1">
      <c r="A63" s="75" t="s">
        <v>499</v>
      </c>
      <c r="B63" s="75"/>
      <c r="C63" s="75"/>
      <c r="D63" s="75"/>
      <c r="E63" s="76"/>
      <c r="F63" s="77">
        <f>SUM(F6:F62)</f>
        <v>562</v>
      </c>
      <c r="G63" s="78"/>
      <c r="H63" s="78"/>
      <c r="I63" s="142"/>
      <c r="J63" s="101">
        <f aca="true" t="shared" si="16" ref="J63:L63">SUM(J6:J62)</f>
        <v>447550000</v>
      </c>
      <c r="K63" s="101">
        <f t="shared" si="16"/>
        <v>308910509.548611</v>
      </c>
      <c r="L63" s="99">
        <f t="shared" si="16"/>
        <v>378815126</v>
      </c>
      <c r="M63" s="100"/>
      <c r="N63" s="101">
        <f>SUM(N6:N62)</f>
        <v>325781007</v>
      </c>
      <c r="O63" s="143"/>
      <c r="P63" s="144"/>
      <c r="Q63" s="186"/>
      <c r="R63" s="168"/>
      <c r="S63" s="187"/>
      <c r="T63" s="188"/>
      <c r="U63" s="189"/>
      <c r="V63" s="188">
        <f>SUM(V6:V62)</f>
        <v>443213700</v>
      </c>
      <c r="W63" s="190"/>
      <c r="X63" s="191"/>
      <c r="Y63" s="190"/>
      <c r="Z63" s="190"/>
      <c r="AA63" s="190"/>
      <c r="AB63" s="190"/>
      <c r="AC63" s="190"/>
      <c r="AD63" s="190"/>
      <c r="AE63" s="190"/>
      <c r="AF63" s="190"/>
      <c r="AG63" s="190"/>
      <c r="AH63" s="188"/>
      <c r="AJ63" s="212"/>
      <c r="AK63" s="213"/>
      <c r="AL63" s="214"/>
      <c r="AM63" s="215"/>
      <c r="AN63" s="216"/>
    </row>
    <row r="64" spans="2:13" ht="18.75" customHeight="1">
      <c r="B64" s="79" t="s">
        <v>500</v>
      </c>
      <c r="C64" s="80">
        <v>42943</v>
      </c>
      <c r="L64" s="145" t="s">
        <v>501</v>
      </c>
      <c r="M64" s="146"/>
    </row>
    <row r="65" ht="12" customHeight="1"/>
    <row r="66" ht="15.75" customHeight="1">
      <c r="T66" s="217" t="s">
        <v>502</v>
      </c>
    </row>
    <row r="67" ht="15.75" customHeight="1">
      <c r="T67" s="17" t="s">
        <v>503</v>
      </c>
    </row>
  </sheetData>
  <sheetProtection/>
  <mergeCells count="117">
    <mergeCell ref="A1:N1"/>
    <mergeCell ref="T1:AH1"/>
    <mergeCell ref="AJ1:AN1"/>
    <mergeCell ref="A2:G2"/>
    <mergeCell ref="AJ2:AK2"/>
    <mergeCell ref="J4:K4"/>
    <mergeCell ref="L4:N4"/>
    <mergeCell ref="A63:D63"/>
    <mergeCell ref="A4:A5"/>
    <mergeCell ref="B4:B5"/>
    <mergeCell ref="C4:C5"/>
    <mergeCell ref="D4:D5"/>
    <mergeCell ref="D9:D10"/>
    <mergeCell ref="D13:D17"/>
    <mergeCell ref="D18:D21"/>
    <mergeCell ref="D22:D23"/>
    <mergeCell ref="D24:D25"/>
    <mergeCell ref="D26:D30"/>
    <mergeCell ref="D31:D32"/>
    <mergeCell ref="D34:D35"/>
    <mergeCell ref="D36:D38"/>
    <mergeCell ref="D54:D62"/>
    <mergeCell ref="E4:E5"/>
    <mergeCell ref="F4:F5"/>
    <mergeCell ref="G4:G5"/>
    <mergeCell ref="H4:H5"/>
    <mergeCell ref="J9:J10"/>
    <mergeCell ref="J13:J17"/>
    <mergeCell ref="J18:J21"/>
    <mergeCell ref="J22:J23"/>
    <mergeCell ref="J24:J25"/>
    <mergeCell ref="J26:J30"/>
    <mergeCell ref="J31:J32"/>
    <mergeCell ref="J36:J38"/>
    <mergeCell ref="J54:J62"/>
    <mergeCell ref="K9:K10"/>
    <mergeCell ref="K13:K17"/>
    <mergeCell ref="K18:K21"/>
    <mergeCell ref="K22:K23"/>
    <mergeCell ref="K24:K25"/>
    <mergeCell ref="K26:K30"/>
    <mergeCell ref="K31:K32"/>
    <mergeCell ref="K36:K38"/>
    <mergeCell ref="K54:K62"/>
    <mergeCell ref="L9:L10"/>
    <mergeCell ref="L13:L17"/>
    <mergeCell ref="L18:L21"/>
    <mergeCell ref="L22:L23"/>
    <mergeCell ref="L24:L25"/>
    <mergeCell ref="L26:L30"/>
    <mergeCell ref="L31:L32"/>
    <mergeCell ref="L36:L38"/>
    <mergeCell ref="L54:L62"/>
    <mergeCell ref="M9:M10"/>
    <mergeCell ref="M13:M17"/>
    <mergeCell ref="M18:M21"/>
    <mergeCell ref="M22:M23"/>
    <mergeCell ref="M24:M25"/>
    <mergeCell ref="M26:M30"/>
    <mergeCell ref="M31:M32"/>
    <mergeCell ref="M36:M38"/>
    <mergeCell ref="M54:M62"/>
    <mergeCell ref="N9:N10"/>
    <mergeCell ref="N13:N17"/>
    <mergeCell ref="N18:N21"/>
    <mergeCell ref="N22:N23"/>
    <mergeCell ref="N24:N25"/>
    <mergeCell ref="N26:N30"/>
    <mergeCell ref="N31:N32"/>
    <mergeCell ref="N36:N38"/>
    <mergeCell ref="N54:N62"/>
    <mergeCell ref="O54:O62"/>
    <mergeCell ref="R9:R10"/>
    <mergeCell ref="R13:R17"/>
    <mergeCell ref="R18:R21"/>
    <mergeCell ref="R22:R23"/>
    <mergeCell ref="R24:R25"/>
    <mergeCell ref="R26:R30"/>
    <mergeCell ref="R31:R32"/>
    <mergeCell ref="R36:R38"/>
    <mergeCell ref="R54:R62"/>
    <mergeCell ref="S9:S10"/>
    <mergeCell ref="S13:S17"/>
    <mergeCell ref="S18:S21"/>
    <mergeCell ref="S22:S23"/>
    <mergeCell ref="S24:S25"/>
    <mergeCell ref="S26:S30"/>
    <mergeCell ref="S31:S32"/>
    <mergeCell ref="S36:S38"/>
    <mergeCell ref="S54:S62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  <mergeCell ref="AH9:AH10"/>
    <mergeCell ref="AH13:AH17"/>
    <mergeCell ref="AH18:AH21"/>
    <mergeCell ref="AH26:AH30"/>
    <mergeCell ref="AH31:AH32"/>
    <mergeCell ref="AH36:AH38"/>
    <mergeCell ref="AH54:AH62"/>
    <mergeCell ref="AJ4:AJ5"/>
    <mergeCell ref="AK4:AK5"/>
    <mergeCell ref="AL4:AL5"/>
    <mergeCell ref="AM4:AM5"/>
    <mergeCell ref="AN4:AN5"/>
  </mergeCells>
  <conditionalFormatting sqref="F63">
    <cfRule type="expression" priority="1" dxfId="1" stopIfTrue="1">
      <formula>F63=0</formula>
    </cfRule>
  </conditionalFormatting>
  <dataValidations count="1">
    <dataValidation allowBlank="1" showInputMessage="1" showErrorMessage="1" sqref="G4 IU4:IU5"/>
  </dataValidations>
  <printOptions horizontalCentered="1"/>
  <pageMargins left="0.31" right="0.31" top="0.75" bottom="0.47" header="0.31" footer="0.31"/>
  <pageSetup orientation="landscape" paperSize="9" scale="90"/>
  <headerFooter>
    <oddFooter>&amp;C第&amp;P页共&amp;N页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Passerby </cp:lastModifiedBy>
  <cp:lastPrinted>2020-07-02T05:44:00Z</cp:lastPrinted>
  <dcterms:created xsi:type="dcterms:W3CDTF">2006-09-16T00:00:00Z</dcterms:created>
  <dcterms:modified xsi:type="dcterms:W3CDTF">2020-07-10T06:25:11Z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</Properties>
</file>